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showInkAnnotation="0" autoCompressPictures="0"/>
  <xr:revisionPtr revIDLastSave="0" documentId="13_ncr:1_{28666B3D-24AB-4BDA-800E-F6746CF51F71}" xr6:coauthVersionLast="47" xr6:coauthVersionMax="47" xr10:uidLastSave="{00000000-0000-0000-0000-000000000000}"/>
  <bookViews>
    <workbookView xWindow="0" yWindow="0" windowWidth="28800" windowHeight="31800" tabRatio="805" xr2:uid="{00000000-000D-0000-FFFF-FFFF00000000}"/>
  </bookViews>
  <sheets>
    <sheet name="計算シート" sheetId="1" r:id="rId1"/>
    <sheet name="計算リスト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4" i="1" l="1"/>
  <c r="E34" i="1"/>
  <c r="E35" i="1"/>
  <c r="E41" i="1"/>
  <c r="E42" i="1" s="1"/>
  <c r="D108" i="1"/>
  <c r="D25" i="1"/>
  <c r="J108" i="1" s="1"/>
  <c r="E64" i="1"/>
  <c r="E67" i="1" s="1"/>
  <c r="B108" i="1"/>
  <c r="R108" i="1" s="1"/>
  <c r="I108" i="1"/>
  <c r="Q108" i="1"/>
  <c r="I36" i="1"/>
  <c r="H136" i="1" s="1"/>
  <c r="H36" i="1"/>
  <c r="G518" i="1" s="1"/>
  <c r="G36" i="1"/>
  <c r="G37" i="1" s="1"/>
  <c r="F36" i="1"/>
  <c r="F37" i="1" s="1"/>
  <c r="D76" i="1"/>
  <c r="O64" i="1"/>
  <c r="O66" i="1" s="1"/>
  <c r="N64" i="1"/>
  <c r="N68" i="1" s="1"/>
  <c r="M64" i="1"/>
  <c r="M68" i="1" s="1"/>
  <c r="L64" i="1"/>
  <c r="L68" i="1" s="1"/>
  <c r="K64" i="1"/>
  <c r="K66" i="1" s="1"/>
  <c r="J64" i="1"/>
  <c r="J68" i="1" s="1"/>
  <c r="I64" i="1"/>
  <c r="I68" i="1" s="1"/>
  <c r="H64" i="1"/>
  <c r="H67" i="1" s="1"/>
  <c r="G64" i="1"/>
  <c r="G67" i="1" s="1"/>
  <c r="F64" i="1"/>
  <c r="F67" i="1" s="1"/>
  <c r="E36" i="1" l="1"/>
  <c r="F43" i="1"/>
  <c r="H599" i="1"/>
  <c r="H557" i="1"/>
  <c r="H603" i="1"/>
  <c r="H636" i="1"/>
  <c r="H678" i="1"/>
  <c r="H670" i="1"/>
  <c r="H556" i="1"/>
  <c r="H684" i="1"/>
  <c r="H639" i="1"/>
  <c r="H570" i="1"/>
  <c r="H606" i="1"/>
  <c r="H644" i="1"/>
  <c r="H687" i="1"/>
  <c r="G555" i="1"/>
  <c r="G606" i="1"/>
  <c r="H607" i="1"/>
  <c r="H531" i="1"/>
  <c r="G578" i="1"/>
  <c r="H611" i="1"/>
  <c r="G654" i="1"/>
  <c r="G694" i="1"/>
  <c r="H549" i="1"/>
  <c r="H627" i="1"/>
  <c r="G594" i="1"/>
  <c r="H555" i="1"/>
  <c r="H614" i="1"/>
  <c r="H643" i="1"/>
  <c r="G531" i="1"/>
  <c r="H652" i="1"/>
  <c r="H692" i="1"/>
  <c r="H578" i="1"/>
  <c r="H694" i="1"/>
  <c r="H533" i="1"/>
  <c r="H579" i="1"/>
  <c r="H615" i="1"/>
  <c r="H655" i="1"/>
  <c r="H695" i="1"/>
  <c r="H628" i="1"/>
  <c r="H594" i="1"/>
  <c r="H631" i="1"/>
  <c r="H604" i="1"/>
  <c r="H572" i="1"/>
  <c r="H539" i="1"/>
  <c r="H619" i="1"/>
  <c r="H659" i="1"/>
  <c r="G541" i="1"/>
  <c r="H586" i="1"/>
  <c r="H620" i="1"/>
  <c r="H660" i="1"/>
  <c r="H701" i="1"/>
  <c r="H588" i="1"/>
  <c r="H667" i="1"/>
  <c r="H668" i="1"/>
  <c r="H630" i="1"/>
  <c r="H595" i="1"/>
  <c r="H563" i="1"/>
  <c r="H679" i="1"/>
  <c r="H565" i="1"/>
  <c r="H532" i="1"/>
  <c r="H654" i="1"/>
  <c r="H580" i="1"/>
  <c r="G701" i="1"/>
  <c r="H541" i="1"/>
  <c r="H587" i="1"/>
  <c r="H623" i="1"/>
  <c r="H662" i="1"/>
  <c r="H702" i="1"/>
  <c r="H676" i="1"/>
  <c r="G557" i="1"/>
  <c r="H635" i="1"/>
  <c r="G678" i="1"/>
  <c r="G532" i="1"/>
  <c r="G565" i="1"/>
  <c r="G599" i="1"/>
  <c r="G630" i="1"/>
  <c r="G533" i="1"/>
  <c r="G570" i="1"/>
  <c r="G670" i="1"/>
  <c r="H706" i="1"/>
  <c r="H707" i="1"/>
  <c r="G547" i="1"/>
  <c r="H547" i="1"/>
  <c r="G580" i="1"/>
  <c r="H612" i="1"/>
  <c r="H651" i="1"/>
  <c r="H683" i="1"/>
  <c r="G539" i="1"/>
  <c r="G562" i="1"/>
  <c r="G586" i="1"/>
  <c r="G686" i="1"/>
  <c r="G563" i="1"/>
  <c r="G662" i="1"/>
  <c r="H686" i="1"/>
  <c r="G540" i="1"/>
  <c r="G638" i="1"/>
  <c r="H540" i="1"/>
  <c r="H564" i="1"/>
  <c r="G588" i="1"/>
  <c r="G614" i="1"/>
  <c r="H638" i="1"/>
  <c r="H663" i="1"/>
  <c r="H691" i="1"/>
  <c r="H548" i="1"/>
  <c r="H571" i="1"/>
  <c r="G596" i="1"/>
  <c r="G622" i="1"/>
  <c r="H646" i="1"/>
  <c r="H671" i="1"/>
  <c r="H698" i="1"/>
  <c r="G646" i="1"/>
  <c r="H530" i="1"/>
  <c r="G549" i="1"/>
  <c r="G572" i="1"/>
  <c r="H596" i="1"/>
  <c r="H622" i="1"/>
  <c r="H647" i="1"/>
  <c r="H675" i="1"/>
  <c r="H699" i="1"/>
  <c r="G607" i="1"/>
  <c r="G679" i="1"/>
  <c r="G623" i="1"/>
  <c r="G687" i="1"/>
  <c r="G542" i="1"/>
  <c r="H534" i="1"/>
  <c r="H542" i="1"/>
  <c r="H550" i="1"/>
  <c r="H558" i="1"/>
  <c r="H573" i="1"/>
  <c r="H581" i="1"/>
  <c r="H589" i="1"/>
  <c r="H597" i="1"/>
  <c r="G600" i="1"/>
  <c r="G608" i="1"/>
  <c r="G616" i="1"/>
  <c r="G624" i="1"/>
  <c r="G632" i="1"/>
  <c r="G640" i="1"/>
  <c r="G648" i="1"/>
  <c r="G656" i="1"/>
  <c r="G664" i="1"/>
  <c r="G672" i="1"/>
  <c r="G680" i="1"/>
  <c r="G688" i="1"/>
  <c r="G696" i="1"/>
  <c r="G703" i="1"/>
  <c r="G615" i="1"/>
  <c r="G647" i="1"/>
  <c r="G695" i="1"/>
  <c r="G550" i="1"/>
  <c r="G581" i="1"/>
  <c r="G559" i="1"/>
  <c r="G574" i="1"/>
  <c r="G590" i="1"/>
  <c r="H600" i="1"/>
  <c r="H608" i="1"/>
  <c r="H616" i="1"/>
  <c r="H624" i="1"/>
  <c r="H632" i="1"/>
  <c r="H640" i="1"/>
  <c r="H648" i="1"/>
  <c r="H656" i="1"/>
  <c r="H664" i="1"/>
  <c r="H672" i="1"/>
  <c r="H680" i="1"/>
  <c r="H688" i="1"/>
  <c r="H696" i="1"/>
  <c r="H703" i="1"/>
  <c r="G589" i="1"/>
  <c r="G529" i="1"/>
  <c r="H535" i="1"/>
  <c r="H543" i="1"/>
  <c r="H551" i="1"/>
  <c r="H559" i="1"/>
  <c r="H566" i="1"/>
  <c r="H574" i="1"/>
  <c r="H582" i="1"/>
  <c r="H590" i="1"/>
  <c r="G601" i="1"/>
  <c r="G609" i="1"/>
  <c r="G617" i="1"/>
  <c r="G625" i="1"/>
  <c r="G633" i="1"/>
  <c r="G641" i="1"/>
  <c r="G649" i="1"/>
  <c r="G657" i="1"/>
  <c r="G665" i="1"/>
  <c r="G673" i="1"/>
  <c r="G681" i="1"/>
  <c r="G689" i="1"/>
  <c r="G697" i="1"/>
  <c r="G704" i="1"/>
  <c r="G639" i="1"/>
  <c r="H529" i="1"/>
  <c r="G536" i="1"/>
  <c r="G544" i="1"/>
  <c r="G552" i="1"/>
  <c r="G560" i="1"/>
  <c r="G567" i="1"/>
  <c r="G575" i="1"/>
  <c r="G583" i="1"/>
  <c r="G591" i="1"/>
  <c r="H601" i="1"/>
  <c r="H609" i="1"/>
  <c r="H617" i="1"/>
  <c r="H625" i="1"/>
  <c r="H633" i="1"/>
  <c r="H641" i="1"/>
  <c r="H649" i="1"/>
  <c r="H657" i="1"/>
  <c r="H665" i="1"/>
  <c r="H673" i="1"/>
  <c r="H681" i="1"/>
  <c r="H689" i="1"/>
  <c r="H697" i="1"/>
  <c r="H704" i="1"/>
  <c r="G631" i="1"/>
  <c r="G655" i="1"/>
  <c r="G702" i="1"/>
  <c r="G534" i="1"/>
  <c r="G558" i="1"/>
  <c r="G573" i="1"/>
  <c r="G597" i="1"/>
  <c r="G535" i="1"/>
  <c r="G543" i="1"/>
  <c r="G551" i="1"/>
  <c r="G566" i="1"/>
  <c r="G582" i="1"/>
  <c r="H536" i="1"/>
  <c r="H544" i="1"/>
  <c r="H552" i="1"/>
  <c r="H560" i="1"/>
  <c r="H567" i="1"/>
  <c r="H575" i="1"/>
  <c r="H583" i="1"/>
  <c r="H591" i="1"/>
  <c r="G598" i="1"/>
  <c r="G602" i="1"/>
  <c r="G610" i="1"/>
  <c r="G618" i="1"/>
  <c r="G626" i="1"/>
  <c r="G634" i="1"/>
  <c r="G642" i="1"/>
  <c r="G650" i="1"/>
  <c r="G658" i="1"/>
  <c r="G666" i="1"/>
  <c r="G674" i="1"/>
  <c r="G682" i="1"/>
  <c r="G690" i="1"/>
  <c r="G705" i="1"/>
  <c r="G663" i="1"/>
  <c r="G537" i="1"/>
  <c r="G545" i="1"/>
  <c r="G553" i="1"/>
  <c r="G561" i="1"/>
  <c r="G568" i="1"/>
  <c r="G576" i="1"/>
  <c r="G584" i="1"/>
  <c r="G592" i="1"/>
  <c r="H598" i="1"/>
  <c r="H602" i="1"/>
  <c r="H610" i="1"/>
  <c r="H618" i="1"/>
  <c r="H626" i="1"/>
  <c r="H634" i="1"/>
  <c r="H642" i="1"/>
  <c r="H650" i="1"/>
  <c r="H658" i="1"/>
  <c r="H666" i="1"/>
  <c r="H674" i="1"/>
  <c r="H682" i="1"/>
  <c r="H690" i="1"/>
  <c r="H705" i="1"/>
  <c r="G671" i="1"/>
  <c r="G530" i="1"/>
  <c r="H537" i="1"/>
  <c r="H545" i="1"/>
  <c r="H553" i="1"/>
  <c r="H561" i="1"/>
  <c r="H568" i="1"/>
  <c r="H576" i="1"/>
  <c r="H584" i="1"/>
  <c r="H592" i="1"/>
  <c r="G603" i="1"/>
  <c r="G611" i="1"/>
  <c r="G619" i="1"/>
  <c r="G627" i="1"/>
  <c r="G635" i="1"/>
  <c r="G643" i="1"/>
  <c r="G651" i="1"/>
  <c r="G659" i="1"/>
  <c r="G667" i="1"/>
  <c r="G675" i="1"/>
  <c r="G683" i="1"/>
  <c r="G691" i="1"/>
  <c r="G698" i="1"/>
  <c r="G706" i="1"/>
  <c r="G538" i="1"/>
  <c r="G546" i="1"/>
  <c r="G554" i="1"/>
  <c r="G569" i="1"/>
  <c r="G577" i="1"/>
  <c r="G585" i="1"/>
  <c r="G593" i="1"/>
  <c r="H538" i="1"/>
  <c r="H546" i="1"/>
  <c r="H554" i="1"/>
  <c r="H562" i="1"/>
  <c r="H569" i="1"/>
  <c r="H577" i="1"/>
  <c r="H585" i="1"/>
  <c r="H593" i="1"/>
  <c r="G604" i="1"/>
  <c r="G612" i="1"/>
  <c r="G620" i="1"/>
  <c r="G628" i="1"/>
  <c r="G636" i="1"/>
  <c r="G644" i="1"/>
  <c r="G652" i="1"/>
  <c r="G660" i="1"/>
  <c r="G668" i="1"/>
  <c r="G676" i="1"/>
  <c r="G684" i="1"/>
  <c r="G692" i="1"/>
  <c r="G699" i="1"/>
  <c r="G707" i="1"/>
  <c r="G605" i="1"/>
  <c r="G613" i="1"/>
  <c r="G621" i="1"/>
  <c r="G629" i="1"/>
  <c r="G637" i="1"/>
  <c r="G645" i="1"/>
  <c r="G653" i="1"/>
  <c r="G661" i="1"/>
  <c r="G669" i="1"/>
  <c r="G677" i="1"/>
  <c r="G685" i="1"/>
  <c r="G693" i="1"/>
  <c r="G700" i="1"/>
  <c r="G708" i="1"/>
  <c r="G548" i="1"/>
  <c r="G556" i="1"/>
  <c r="G564" i="1"/>
  <c r="G571" i="1"/>
  <c r="G579" i="1"/>
  <c r="G587" i="1"/>
  <c r="G595" i="1"/>
  <c r="H605" i="1"/>
  <c r="H613" i="1"/>
  <c r="H621" i="1"/>
  <c r="H629" i="1"/>
  <c r="H637" i="1"/>
  <c r="H645" i="1"/>
  <c r="H653" i="1"/>
  <c r="H661" i="1"/>
  <c r="H669" i="1"/>
  <c r="H677" i="1"/>
  <c r="H685" i="1"/>
  <c r="H693" i="1"/>
  <c r="H700" i="1"/>
  <c r="H708" i="1"/>
  <c r="I67" i="1"/>
  <c r="J67" i="1"/>
  <c r="K67" i="1"/>
  <c r="L67" i="1"/>
  <c r="M67" i="1"/>
  <c r="N67" i="1"/>
  <c r="O67" i="1"/>
  <c r="E108" i="1"/>
  <c r="G66" i="1"/>
  <c r="I66" i="1"/>
  <c r="H108" i="1"/>
  <c r="M66" i="1"/>
  <c r="N66" i="1"/>
  <c r="S108" i="1"/>
  <c r="T108" i="1" s="1"/>
  <c r="U108" i="1" s="1"/>
  <c r="L66" i="1"/>
  <c r="G108" i="1"/>
  <c r="F108" i="1"/>
  <c r="H66" i="1"/>
  <c r="F66" i="1"/>
  <c r="J66" i="1"/>
  <c r="F68" i="1"/>
  <c r="G68" i="1"/>
  <c r="H68" i="1"/>
  <c r="O68" i="1"/>
  <c r="F38" i="1"/>
  <c r="G38" i="1"/>
  <c r="H38" i="1"/>
  <c r="I38" i="1"/>
  <c r="K68" i="1"/>
  <c r="H37" i="1"/>
  <c r="I37" i="1"/>
  <c r="H379" i="1"/>
  <c r="G379" i="1"/>
  <c r="H110" i="1"/>
  <c r="G134" i="1"/>
  <c r="G181" i="1"/>
  <c r="G218" i="1"/>
  <c r="G280" i="1"/>
  <c r="G321" i="1"/>
  <c r="H518" i="1"/>
  <c r="H385" i="1"/>
  <c r="H182" i="1"/>
  <c r="H282" i="1"/>
  <c r="H138" i="1"/>
  <c r="H251" i="1"/>
  <c r="H134" i="1"/>
  <c r="H248" i="1"/>
  <c r="H116" i="1"/>
  <c r="H188" i="1"/>
  <c r="H109" i="1"/>
  <c r="H217" i="1"/>
  <c r="H250" i="1"/>
  <c r="H187" i="1"/>
  <c r="H218" i="1"/>
  <c r="H323" i="1"/>
  <c r="H114" i="1"/>
  <c r="H115" i="1"/>
  <c r="H325" i="1"/>
  <c r="H160" i="1"/>
  <c r="H161" i="1"/>
  <c r="H162" i="1"/>
  <c r="H163" i="1"/>
  <c r="G165" i="1"/>
  <c r="H190" i="1"/>
  <c r="H224" i="1"/>
  <c r="H252" i="1"/>
  <c r="H292" i="1"/>
  <c r="H326" i="1"/>
  <c r="G387" i="1"/>
  <c r="G191" i="1"/>
  <c r="H225" i="1"/>
  <c r="G258" i="1"/>
  <c r="G293" i="1"/>
  <c r="G328" i="1"/>
  <c r="G388" i="1"/>
  <c r="H196" i="1"/>
  <c r="G138" i="1"/>
  <c r="G220" i="1"/>
  <c r="H169" i="1"/>
  <c r="G117" i="1"/>
  <c r="H118" i="1"/>
  <c r="H144" i="1"/>
  <c r="H170" i="1"/>
  <c r="G198" i="1"/>
  <c r="H227" i="1"/>
  <c r="H259" i="1"/>
  <c r="H296" i="1"/>
  <c r="H336" i="1"/>
  <c r="G406" i="1"/>
  <c r="H198" i="1"/>
  <c r="H297" i="1"/>
  <c r="H408" i="1"/>
  <c r="H142" i="1"/>
  <c r="H294" i="1"/>
  <c r="H260" i="1"/>
  <c r="H123" i="1"/>
  <c r="H145" i="1"/>
  <c r="G172" i="1"/>
  <c r="G200" i="1"/>
  <c r="H235" i="1"/>
  <c r="H261" i="1"/>
  <c r="H305" i="1"/>
  <c r="H338" i="1"/>
  <c r="H429" i="1"/>
  <c r="G142" i="1"/>
  <c r="G170" i="1"/>
  <c r="G259" i="1"/>
  <c r="H404" i="1"/>
  <c r="H120" i="1"/>
  <c r="G145" i="1"/>
  <c r="H171" i="1"/>
  <c r="H230" i="1"/>
  <c r="H337" i="1"/>
  <c r="H124" i="1"/>
  <c r="G147" i="1"/>
  <c r="H172" i="1"/>
  <c r="H200" i="1"/>
  <c r="G236" i="1"/>
  <c r="G263" i="1"/>
  <c r="G306" i="1"/>
  <c r="H342" i="1"/>
  <c r="H431" i="1"/>
  <c r="H226" i="1"/>
  <c r="H334" i="1"/>
  <c r="H126" i="1"/>
  <c r="G152" i="1"/>
  <c r="H174" i="1"/>
  <c r="H206" i="1"/>
  <c r="H238" i="1"/>
  <c r="H267" i="1"/>
  <c r="H306" i="1"/>
  <c r="G347" i="1"/>
  <c r="G436" i="1"/>
  <c r="H128" i="1"/>
  <c r="H152" i="1"/>
  <c r="H178" i="1"/>
  <c r="H208" i="1"/>
  <c r="G240" i="1"/>
  <c r="G268" i="1"/>
  <c r="H307" i="1"/>
  <c r="H347" i="1"/>
  <c r="H436" i="1"/>
  <c r="G251" i="1"/>
  <c r="G115" i="1"/>
  <c r="H129" i="1"/>
  <c r="H350" i="1"/>
  <c r="H132" i="1"/>
  <c r="H154" i="1"/>
  <c r="H179" i="1"/>
  <c r="G211" i="1"/>
  <c r="H242" i="1"/>
  <c r="H269" i="1"/>
  <c r="G313" i="1"/>
  <c r="G354" i="1"/>
  <c r="H463" i="1"/>
  <c r="G282" i="1"/>
  <c r="H153" i="1"/>
  <c r="G179" i="1"/>
  <c r="H209" i="1"/>
  <c r="H241" i="1"/>
  <c r="H268" i="1"/>
  <c r="H310" i="1"/>
  <c r="G460" i="1"/>
  <c r="G133" i="1"/>
  <c r="G156" i="1"/>
  <c r="H180" i="1"/>
  <c r="H216" i="1"/>
  <c r="G248" i="1"/>
  <c r="H270" i="1"/>
  <c r="G320" i="1"/>
  <c r="H354" i="1"/>
  <c r="H481" i="1"/>
  <c r="H279" i="1"/>
  <c r="H320" i="1"/>
  <c r="H367" i="1"/>
  <c r="G118" i="1"/>
  <c r="G193" i="1"/>
  <c r="G215" i="1"/>
  <c r="G237" i="1"/>
  <c r="G307" i="1"/>
  <c r="G390" i="1"/>
  <c r="G442" i="1"/>
  <c r="G135" i="1"/>
  <c r="G120" i="1"/>
  <c r="G136" i="1"/>
  <c r="G197" i="1"/>
  <c r="G239" i="1"/>
  <c r="G261" i="1"/>
  <c r="G286" i="1"/>
  <c r="G404" i="1"/>
  <c r="G459" i="1"/>
  <c r="G124" i="1"/>
  <c r="G161" i="1"/>
  <c r="G199" i="1"/>
  <c r="G294" i="1"/>
  <c r="G407" i="1"/>
  <c r="G468" i="1"/>
  <c r="G476" i="1"/>
  <c r="G182" i="1"/>
  <c r="G415" i="1"/>
  <c r="G109" i="1"/>
  <c r="G143" i="1"/>
  <c r="G163" i="1"/>
  <c r="G202" i="1"/>
  <c r="G225" i="1"/>
  <c r="G249" i="1"/>
  <c r="G355" i="1"/>
  <c r="G428" i="1"/>
  <c r="G126" i="1"/>
  <c r="G296" i="1"/>
  <c r="G127" i="1"/>
  <c r="G184" i="1"/>
  <c r="G206" i="1"/>
  <c r="G270" i="1"/>
  <c r="G297" i="1"/>
  <c r="G431" i="1"/>
  <c r="G129" i="1"/>
  <c r="G188" i="1"/>
  <c r="G207" i="1"/>
  <c r="G227" i="1"/>
  <c r="G273" i="1"/>
  <c r="G299" i="1"/>
  <c r="G380" i="1"/>
  <c r="G432" i="1"/>
  <c r="G279" i="1"/>
  <c r="G305" i="1"/>
  <c r="G151" i="1"/>
  <c r="G190" i="1"/>
  <c r="G209" i="1"/>
  <c r="G254" i="1"/>
  <c r="G337" i="1"/>
  <c r="G433" i="1"/>
  <c r="G339" i="1"/>
  <c r="G154" i="1"/>
  <c r="G216" i="1"/>
  <c r="G283" i="1"/>
  <c r="G340" i="1"/>
  <c r="G403" i="1"/>
  <c r="G455" i="1"/>
  <c r="G110" i="1"/>
  <c r="G119" i="1"/>
  <c r="H137" i="1"/>
  <c r="H146" i="1"/>
  <c r="H155" i="1"/>
  <c r="H164" i="1"/>
  <c r="G174" i="1"/>
  <c r="G183" i="1"/>
  <c r="H192" i="1"/>
  <c r="H201" i="1"/>
  <c r="H210" i="1"/>
  <c r="H219" i="1"/>
  <c r="G230" i="1"/>
  <c r="G242" i="1"/>
  <c r="H253" i="1"/>
  <c r="H262" i="1"/>
  <c r="H271" i="1"/>
  <c r="G285" i="1"/>
  <c r="G298" i="1"/>
  <c r="G312" i="1"/>
  <c r="H327" i="1"/>
  <c r="H341" i="1"/>
  <c r="G367" i="1"/>
  <c r="H389" i="1"/>
  <c r="G414" i="1"/>
  <c r="G441" i="1"/>
  <c r="G480" i="1"/>
  <c r="G111" i="1"/>
  <c r="H147" i="1"/>
  <c r="H156" i="1"/>
  <c r="G166" i="1"/>
  <c r="G175" i="1"/>
  <c r="H184" i="1"/>
  <c r="H193" i="1"/>
  <c r="H202" i="1"/>
  <c r="H211" i="1"/>
  <c r="H220" i="1"/>
  <c r="G231" i="1"/>
  <c r="G243" i="1"/>
  <c r="H254" i="1"/>
  <c r="H263" i="1"/>
  <c r="H273" i="1"/>
  <c r="H286" i="1"/>
  <c r="G300" i="1"/>
  <c r="G314" i="1"/>
  <c r="H329" i="1"/>
  <c r="G343" i="1"/>
  <c r="G368" i="1"/>
  <c r="H392" i="1"/>
  <c r="G416" i="1"/>
  <c r="G446" i="1"/>
  <c r="H485" i="1"/>
  <c r="G112" i="1"/>
  <c r="G121" i="1"/>
  <c r="G130" i="1"/>
  <c r="G139" i="1"/>
  <c r="G148" i="1"/>
  <c r="G157" i="1"/>
  <c r="H166" i="1"/>
  <c r="G176" i="1"/>
  <c r="G185" i="1"/>
  <c r="G194" i="1"/>
  <c r="G203" i="1"/>
  <c r="G212" i="1"/>
  <c r="G221" i="1"/>
  <c r="G232" i="1"/>
  <c r="H243" i="1"/>
  <c r="G255" i="1"/>
  <c r="G264" i="1"/>
  <c r="G274" i="1"/>
  <c r="G287" i="1"/>
  <c r="H300" i="1"/>
  <c r="H314" i="1"/>
  <c r="G331" i="1"/>
  <c r="G344" i="1"/>
  <c r="H369" i="1"/>
  <c r="G393" i="1"/>
  <c r="G417" i="1"/>
  <c r="G447" i="1"/>
  <c r="H486" i="1"/>
  <c r="H112" i="1"/>
  <c r="H121" i="1"/>
  <c r="H130" i="1"/>
  <c r="H139" i="1"/>
  <c r="H148" i="1"/>
  <c r="G158" i="1"/>
  <c r="G167" i="1"/>
  <c r="H176" i="1"/>
  <c r="H185" i="1"/>
  <c r="H194" i="1"/>
  <c r="H203" i="1"/>
  <c r="H212" i="1"/>
  <c r="G222" i="1"/>
  <c r="G233" i="1"/>
  <c r="G244" i="1"/>
  <c r="H255" i="1"/>
  <c r="G265" i="1"/>
  <c r="G275" i="1"/>
  <c r="H287" i="1"/>
  <c r="G301" i="1"/>
  <c r="H315" i="1"/>
  <c r="H331" i="1"/>
  <c r="H344" i="1"/>
  <c r="G370" i="1"/>
  <c r="G396" i="1"/>
  <c r="G419" i="1"/>
  <c r="G448" i="1"/>
  <c r="G490" i="1"/>
  <c r="G113" i="1"/>
  <c r="G122" i="1"/>
  <c r="G131" i="1"/>
  <c r="G140" i="1"/>
  <c r="G149" i="1"/>
  <c r="H158" i="1"/>
  <c r="G168" i="1"/>
  <c r="G177" i="1"/>
  <c r="G186" i="1"/>
  <c r="G195" i="1"/>
  <c r="G204" i="1"/>
  <c r="G213" i="1"/>
  <c r="H222" i="1"/>
  <c r="G234" i="1"/>
  <c r="H244" i="1"/>
  <c r="G256" i="1"/>
  <c r="H265" i="1"/>
  <c r="H276" i="1"/>
  <c r="G288" i="1"/>
  <c r="G302" i="1"/>
  <c r="H316" i="1"/>
  <c r="H332" i="1"/>
  <c r="G345" i="1"/>
  <c r="G371" i="1"/>
  <c r="G397" i="1"/>
  <c r="G420" i="1"/>
  <c r="H449" i="1"/>
  <c r="G500" i="1"/>
  <c r="H113" i="1"/>
  <c r="H122" i="1"/>
  <c r="H131" i="1"/>
  <c r="H140" i="1"/>
  <c r="G150" i="1"/>
  <c r="G159" i="1"/>
  <c r="H168" i="1"/>
  <c r="H177" i="1"/>
  <c r="H186" i="1"/>
  <c r="H195" i="1"/>
  <c r="H204" i="1"/>
  <c r="G214" i="1"/>
  <c r="G223" i="1"/>
  <c r="H234" i="1"/>
  <c r="G245" i="1"/>
  <c r="G257" i="1"/>
  <c r="G266" i="1"/>
  <c r="G278" i="1"/>
  <c r="H289" i="1"/>
  <c r="G303" i="1"/>
  <c r="H317" i="1"/>
  <c r="G333" i="1"/>
  <c r="G346" i="1"/>
  <c r="H372" i="1"/>
  <c r="H397" i="1"/>
  <c r="H421" i="1"/>
  <c r="G450" i="1"/>
  <c r="G504" i="1"/>
  <c r="G114" i="1"/>
  <c r="G123" i="1"/>
  <c r="G132" i="1"/>
  <c r="G141" i="1"/>
  <c r="H150" i="1"/>
  <c r="G160" i="1"/>
  <c r="G169" i="1"/>
  <c r="G178" i="1"/>
  <c r="G187" i="1"/>
  <c r="G196" i="1"/>
  <c r="G205" i="1"/>
  <c r="H214" i="1"/>
  <c r="G224" i="1"/>
  <c r="G235" i="1"/>
  <c r="H245" i="1"/>
  <c r="H257" i="1"/>
  <c r="G267" i="1"/>
  <c r="H278" i="1"/>
  <c r="G292" i="1"/>
  <c r="H304" i="1"/>
  <c r="G319" i="1"/>
  <c r="G334" i="1"/>
  <c r="H346" i="1"/>
  <c r="G377" i="1"/>
  <c r="G398" i="1"/>
  <c r="H424" i="1"/>
  <c r="H454" i="1"/>
  <c r="G510" i="1"/>
  <c r="G116" i="1"/>
  <c r="G125" i="1"/>
  <c r="G144" i="1"/>
  <c r="G153" i="1"/>
  <c r="G162" i="1"/>
  <c r="G171" i="1"/>
  <c r="G180" i="1"/>
  <c r="G189" i="1"/>
  <c r="G208" i="1"/>
  <c r="G217" i="1"/>
  <c r="G226" i="1"/>
  <c r="G238" i="1"/>
  <c r="G250" i="1"/>
  <c r="G260" i="1"/>
  <c r="G269" i="1"/>
  <c r="G281" i="1"/>
  <c r="G322" i="1"/>
  <c r="G353" i="1"/>
  <c r="G381" i="1"/>
  <c r="G405" i="1"/>
  <c r="G463" i="1"/>
  <c r="G128" i="1"/>
  <c r="G137" i="1"/>
  <c r="G146" i="1"/>
  <c r="G155" i="1"/>
  <c r="G164" i="1"/>
  <c r="G173" i="1"/>
  <c r="G192" i="1"/>
  <c r="G201" i="1"/>
  <c r="G210" i="1"/>
  <c r="G219" i="1"/>
  <c r="G229" i="1"/>
  <c r="G262" i="1"/>
  <c r="G271" i="1"/>
  <c r="G284" i="1"/>
  <c r="G311" i="1"/>
  <c r="G327" i="1"/>
  <c r="G341" i="1"/>
  <c r="G363" i="1"/>
  <c r="G389" i="1"/>
  <c r="G410" i="1"/>
  <c r="G479" i="1"/>
  <c r="H229" i="1"/>
  <c r="H237" i="1"/>
  <c r="H246" i="1"/>
  <c r="H272" i="1"/>
  <c r="H281" i="1"/>
  <c r="H290" i="1"/>
  <c r="H299" i="1"/>
  <c r="H308" i="1"/>
  <c r="H319" i="1"/>
  <c r="H330" i="1"/>
  <c r="H340" i="1"/>
  <c r="H353" i="1"/>
  <c r="H376" i="1"/>
  <c r="H433" i="1"/>
  <c r="H117" i="1"/>
  <c r="H125" i="1"/>
  <c r="H133" i="1"/>
  <c r="H141" i="1"/>
  <c r="H149" i="1"/>
  <c r="H157" i="1"/>
  <c r="H165" i="1"/>
  <c r="H173" i="1"/>
  <c r="H181" i="1"/>
  <c r="H189" i="1"/>
  <c r="H197" i="1"/>
  <c r="H205" i="1"/>
  <c r="H213" i="1"/>
  <c r="H221" i="1"/>
  <c r="H247" i="1"/>
  <c r="H256" i="1"/>
  <c r="H264" i="1"/>
  <c r="H291" i="1"/>
  <c r="H309" i="1"/>
  <c r="H415" i="1"/>
  <c r="H504" i="1"/>
  <c r="H440" i="1"/>
  <c r="H465" i="1"/>
  <c r="H511" i="1"/>
  <c r="H231" i="1"/>
  <c r="H239" i="1"/>
  <c r="H274" i="1"/>
  <c r="H283" i="1"/>
  <c r="H301" i="1"/>
  <c r="H311" i="1"/>
  <c r="H321" i="1"/>
  <c r="H357" i="1"/>
  <c r="H417" i="1"/>
  <c r="H111" i="1"/>
  <c r="H119" i="1"/>
  <c r="H127" i="1"/>
  <c r="H135" i="1"/>
  <c r="H143" i="1"/>
  <c r="H151" i="1"/>
  <c r="H159" i="1"/>
  <c r="H167" i="1"/>
  <c r="H175" i="1"/>
  <c r="H183" i="1"/>
  <c r="H191" i="1"/>
  <c r="H199" i="1"/>
  <c r="H207" i="1"/>
  <c r="H215" i="1"/>
  <c r="H223" i="1"/>
  <c r="H249" i="1"/>
  <c r="H258" i="1"/>
  <c r="H266" i="1"/>
  <c r="H293" i="1"/>
  <c r="H333" i="1"/>
  <c r="H343" i="1"/>
  <c r="H358" i="1"/>
  <c r="H399" i="1"/>
  <c r="H468" i="1"/>
  <c r="H522" i="1"/>
  <c r="H232" i="1"/>
  <c r="H240" i="1"/>
  <c r="H275" i="1"/>
  <c r="H284" i="1"/>
  <c r="H302" i="1"/>
  <c r="H312" i="1"/>
  <c r="H322" i="1"/>
  <c r="H360" i="1"/>
  <c r="H383" i="1"/>
  <c r="H401" i="1"/>
  <c r="H233" i="1"/>
  <c r="H277" i="1"/>
  <c r="H285" i="1"/>
  <c r="H295" i="1"/>
  <c r="H303" i="1"/>
  <c r="H313" i="1"/>
  <c r="H324" i="1"/>
  <c r="H335" i="1"/>
  <c r="H365" i="1"/>
  <c r="H386" i="1"/>
  <c r="H422" i="1"/>
  <c r="H447" i="1"/>
  <c r="H479" i="1"/>
  <c r="H228" i="1"/>
  <c r="H236" i="1"/>
  <c r="H280" i="1"/>
  <c r="H288" i="1"/>
  <c r="H298" i="1"/>
  <c r="H318" i="1"/>
  <c r="H328" i="1"/>
  <c r="H339" i="1"/>
  <c r="H351" i="1"/>
  <c r="H390" i="1"/>
  <c r="H456" i="1"/>
  <c r="H497" i="1"/>
  <c r="G485" i="1"/>
  <c r="G503" i="1"/>
  <c r="G478" i="1"/>
  <c r="G467" i="1"/>
  <c r="G458" i="1"/>
  <c r="G457" i="1"/>
  <c r="G449" i="1"/>
  <c r="G439" i="1"/>
  <c r="G430" i="1"/>
  <c r="G422" i="1"/>
  <c r="G413" i="1"/>
  <c r="G395" i="1"/>
  <c r="G361" i="1"/>
  <c r="G326" i="1"/>
  <c r="G475" i="1"/>
  <c r="G465" i="1"/>
  <c r="G456" i="1"/>
  <c r="G438" i="1"/>
  <c r="G421" i="1"/>
  <c r="G412" i="1"/>
  <c r="G394" i="1"/>
  <c r="G386" i="1"/>
  <c r="G369" i="1"/>
  <c r="G360" i="1"/>
  <c r="G352" i="1"/>
  <c r="G338" i="1"/>
  <c r="G325" i="1"/>
  <c r="G511" i="1"/>
  <c r="G497" i="1"/>
  <c r="G483" i="1"/>
  <c r="G473" i="1"/>
  <c r="G462" i="1"/>
  <c r="G454" i="1"/>
  <c r="G445" i="1"/>
  <c r="G427" i="1"/>
  <c r="G401" i="1"/>
  <c r="G392" i="1"/>
  <c r="G384" i="1"/>
  <c r="G375" i="1"/>
  <c r="G366" i="1"/>
  <c r="G358" i="1"/>
  <c r="G350" i="1"/>
  <c r="G330" i="1"/>
  <c r="G317" i="1"/>
  <c r="G528" i="1"/>
  <c r="G496" i="1"/>
  <c r="G435" i="1"/>
  <c r="G418" i="1"/>
  <c r="G409" i="1"/>
  <c r="G400" i="1"/>
  <c r="G391" i="1"/>
  <c r="G336" i="1"/>
  <c r="G323" i="1"/>
  <c r="G526" i="1"/>
  <c r="G507" i="1"/>
  <c r="G482" i="1"/>
  <c r="G472" i="1"/>
  <c r="G453" i="1"/>
  <c r="G444" i="1"/>
  <c r="G426" i="1"/>
  <c r="G383" i="1"/>
  <c r="G374" i="1"/>
  <c r="G357" i="1"/>
  <c r="G349" i="1"/>
  <c r="G342" i="1"/>
  <c r="G310" i="1"/>
  <c r="G471" i="1"/>
  <c r="G461" i="1"/>
  <c r="G452" i="1"/>
  <c r="G443" i="1"/>
  <c r="G434" i="1"/>
  <c r="G408" i="1"/>
  <c r="G399" i="1"/>
  <c r="G382" i="1"/>
  <c r="G373" i="1"/>
  <c r="G365" i="1"/>
  <c r="G356" i="1"/>
  <c r="G335" i="1"/>
  <c r="G329" i="1"/>
  <c r="G316" i="1"/>
  <c r="G385" i="1"/>
  <c r="G464" i="1"/>
  <c r="G506" i="1"/>
  <c r="B109" i="1"/>
  <c r="D109" i="1" s="1"/>
  <c r="G289" i="1"/>
  <c r="G295" i="1"/>
  <c r="G359" i="1"/>
  <c r="G423" i="1"/>
  <c r="G486" i="1"/>
  <c r="G276" i="1"/>
  <c r="G308" i="1"/>
  <c r="G315" i="1"/>
  <c r="G332" i="1"/>
  <c r="G348" i="1"/>
  <c r="G372" i="1"/>
  <c r="G411" i="1"/>
  <c r="G424" i="1"/>
  <c r="G437" i="1"/>
  <c r="G451" i="1"/>
  <c r="G514" i="1"/>
  <c r="G246" i="1"/>
  <c r="G252" i="1"/>
  <c r="G277" i="1"/>
  <c r="G290" i="1"/>
  <c r="G309" i="1"/>
  <c r="G324" i="1"/>
  <c r="G351" i="1"/>
  <c r="G362" i="1"/>
  <c r="G376" i="1"/>
  <c r="G425" i="1"/>
  <c r="G440" i="1"/>
  <c r="G489" i="1"/>
  <c r="G522" i="1"/>
  <c r="G228" i="1"/>
  <c r="G241" i="1"/>
  <c r="G247" i="1"/>
  <c r="G253" i="1"/>
  <c r="G272" i="1"/>
  <c r="G291" i="1"/>
  <c r="G304" i="1"/>
  <c r="G318" i="1"/>
  <c r="G364" i="1"/>
  <c r="G378" i="1"/>
  <c r="G402" i="1"/>
  <c r="G429" i="1"/>
  <c r="G474" i="1"/>
  <c r="G493" i="1"/>
  <c r="G525" i="1"/>
  <c r="H493" i="1"/>
  <c r="H461" i="1"/>
  <c r="H453" i="1"/>
  <c r="H472" i="1"/>
  <c r="H488" i="1"/>
  <c r="H500" i="1"/>
  <c r="H362" i="1"/>
  <c r="H394" i="1"/>
  <c r="H426" i="1"/>
  <c r="H458" i="1"/>
  <c r="H490" i="1"/>
  <c r="G508" i="1"/>
  <c r="G515" i="1"/>
  <c r="G519" i="1"/>
  <c r="H526" i="1"/>
  <c r="H348" i="1"/>
  <c r="H355" i="1"/>
  <c r="H380" i="1"/>
  <c r="H387" i="1"/>
  <c r="H412" i="1"/>
  <c r="H419" i="1"/>
  <c r="H444" i="1"/>
  <c r="H451" i="1"/>
  <c r="G469" i="1"/>
  <c r="H476" i="1"/>
  <c r="H483" i="1"/>
  <c r="G501" i="1"/>
  <c r="H508" i="1"/>
  <c r="H515" i="1"/>
  <c r="H519" i="1"/>
  <c r="H373" i="1"/>
  <c r="H405" i="1"/>
  <c r="H437" i="1"/>
  <c r="H469" i="1"/>
  <c r="G487" i="1"/>
  <c r="G494" i="1"/>
  <c r="H501" i="1"/>
  <c r="G505" i="1"/>
  <c r="G512" i="1"/>
  <c r="G523" i="1"/>
  <c r="H345" i="1"/>
  <c r="H352" i="1"/>
  <c r="H359" i="1"/>
  <c r="H366" i="1"/>
  <c r="H377" i="1"/>
  <c r="H384" i="1"/>
  <c r="H391" i="1"/>
  <c r="H398" i="1"/>
  <c r="H409" i="1"/>
  <c r="H416" i="1"/>
  <c r="H423" i="1"/>
  <c r="H430" i="1"/>
  <c r="H441" i="1"/>
  <c r="H448" i="1"/>
  <c r="H455" i="1"/>
  <c r="H462" i="1"/>
  <c r="G466" i="1"/>
  <c r="H473" i="1"/>
  <c r="H480" i="1"/>
  <c r="H487" i="1"/>
  <c r="H494" i="1"/>
  <c r="G498" i="1"/>
  <c r="H505" i="1"/>
  <c r="H512" i="1"/>
  <c r="H523" i="1"/>
  <c r="G527" i="1"/>
  <c r="H370" i="1"/>
  <c r="H402" i="1"/>
  <c r="H434" i="1"/>
  <c r="H466" i="1"/>
  <c r="G491" i="1"/>
  <c r="H498" i="1"/>
  <c r="G516" i="1"/>
  <c r="G520" i="1"/>
  <c r="H527" i="1"/>
  <c r="H363" i="1"/>
  <c r="H395" i="1"/>
  <c r="H427" i="1"/>
  <c r="H459" i="1"/>
  <c r="G470" i="1"/>
  <c r="G477" i="1"/>
  <c r="G484" i="1"/>
  <c r="H491" i="1"/>
  <c r="G502" i="1"/>
  <c r="G509" i="1"/>
  <c r="H516" i="1"/>
  <c r="H520" i="1"/>
  <c r="H349" i="1"/>
  <c r="H356" i="1"/>
  <c r="H374" i="1"/>
  <c r="H381" i="1"/>
  <c r="H388" i="1"/>
  <c r="H406" i="1"/>
  <c r="H413" i="1"/>
  <c r="H420" i="1"/>
  <c r="H438" i="1"/>
  <c r="H445" i="1"/>
  <c r="H452" i="1"/>
  <c r="H470" i="1"/>
  <c r="H477" i="1"/>
  <c r="G481" i="1"/>
  <c r="H484" i="1"/>
  <c r="G488" i="1"/>
  <c r="G495" i="1"/>
  <c r="H502" i="1"/>
  <c r="H509" i="1"/>
  <c r="G513" i="1"/>
  <c r="G524" i="1"/>
  <c r="H495" i="1"/>
  <c r="H513" i="1"/>
  <c r="H524" i="1"/>
  <c r="H378" i="1"/>
  <c r="H410" i="1"/>
  <c r="H442" i="1"/>
  <c r="H474" i="1"/>
  <c r="G492" i="1"/>
  <c r="G499" i="1"/>
  <c r="H506" i="1"/>
  <c r="G517" i="1"/>
  <c r="G521" i="1"/>
  <c r="H528" i="1"/>
  <c r="H364" i="1"/>
  <c r="H371" i="1"/>
  <c r="H396" i="1"/>
  <c r="H403" i="1"/>
  <c r="H428" i="1"/>
  <c r="H435" i="1"/>
  <c r="H460" i="1"/>
  <c r="H467" i="1"/>
  <c r="H492" i="1"/>
  <c r="H499" i="1"/>
  <c r="H517" i="1"/>
  <c r="H521" i="1"/>
  <c r="H361" i="1"/>
  <c r="H368" i="1"/>
  <c r="H375" i="1"/>
  <c r="H382" i="1"/>
  <c r="H393" i="1"/>
  <c r="H400" i="1"/>
  <c r="H407" i="1"/>
  <c r="H414" i="1"/>
  <c r="H425" i="1"/>
  <c r="H432" i="1"/>
  <c r="H439" i="1"/>
  <c r="H446" i="1"/>
  <c r="H457" i="1"/>
  <c r="H464" i="1"/>
  <c r="H471" i="1"/>
  <c r="H478" i="1"/>
  <c r="H489" i="1"/>
  <c r="H496" i="1"/>
  <c r="H503" i="1"/>
  <c r="H510" i="1"/>
  <c r="H525" i="1"/>
  <c r="H418" i="1"/>
  <c r="H450" i="1"/>
  <c r="H482" i="1"/>
  <c r="H514" i="1"/>
  <c r="H411" i="1"/>
  <c r="H443" i="1"/>
  <c r="H475" i="1"/>
  <c r="H507" i="1"/>
  <c r="P109" i="1" l="1"/>
  <c r="J109" i="1"/>
  <c r="F69" i="1"/>
  <c r="I69" i="1"/>
  <c r="J69" i="1"/>
  <c r="H69" i="1"/>
  <c r="G69" i="1"/>
  <c r="O69" i="1"/>
  <c r="L69" i="1"/>
  <c r="K69" i="1"/>
  <c r="M69" i="1"/>
  <c r="N69" i="1"/>
  <c r="E109" i="1"/>
  <c r="F109" i="1"/>
  <c r="I109" i="1" l="1"/>
  <c r="C109" i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l="1"/>
  <c r="K109" i="1"/>
  <c r="R109" i="1"/>
  <c r="S109" i="1"/>
  <c r="B110" i="1"/>
  <c r="C531" i="1" l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P110" i="1"/>
  <c r="J110" i="1"/>
  <c r="F110" i="1"/>
  <c r="D110" i="1"/>
  <c r="E110" i="1"/>
  <c r="S110" i="1"/>
  <c r="R110" i="1"/>
  <c r="T109" i="1"/>
  <c r="U109" i="1" s="1"/>
  <c r="B111" i="1"/>
  <c r="P111" i="1" s="1"/>
  <c r="J111" i="1" l="1"/>
  <c r="I110" i="1"/>
  <c r="D111" i="1"/>
  <c r="E111" i="1"/>
  <c r="F111" i="1"/>
  <c r="O109" i="1"/>
  <c r="T110" i="1"/>
  <c r="U110" i="1" s="1"/>
  <c r="S111" i="1"/>
  <c r="R111" i="1"/>
  <c r="B112" i="1"/>
  <c r="P112" i="1" s="1"/>
  <c r="I111" i="1" l="1"/>
  <c r="J112" i="1"/>
  <c r="F112" i="1"/>
  <c r="D112" i="1"/>
  <c r="E112" i="1"/>
  <c r="M109" i="1"/>
  <c r="T111" i="1"/>
  <c r="U111" i="1" s="1"/>
  <c r="S112" i="1"/>
  <c r="R112" i="1"/>
  <c r="B113" i="1"/>
  <c r="P113" i="1" s="1"/>
  <c r="J113" i="1" l="1"/>
  <c r="I112" i="1"/>
  <c r="D113" i="1"/>
  <c r="F113" i="1"/>
  <c r="E113" i="1"/>
  <c r="T112" i="1"/>
  <c r="U112" i="1" s="1"/>
  <c r="S113" i="1"/>
  <c r="R113" i="1"/>
  <c r="B114" i="1"/>
  <c r="P114" i="1" s="1"/>
  <c r="J114" i="1" l="1"/>
  <c r="I113" i="1"/>
  <c r="F114" i="1"/>
  <c r="D114" i="1"/>
  <c r="E114" i="1"/>
  <c r="T113" i="1"/>
  <c r="S114" i="1"/>
  <c r="R114" i="1"/>
  <c r="B115" i="1"/>
  <c r="P115" i="1" s="1"/>
  <c r="J115" i="1" l="1"/>
  <c r="I114" i="1"/>
  <c r="D115" i="1"/>
  <c r="F115" i="1"/>
  <c r="E115" i="1"/>
  <c r="S115" i="1"/>
  <c r="R115" i="1"/>
  <c r="T114" i="1"/>
  <c r="B116" i="1"/>
  <c r="P116" i="1" s="1"/>
  <c r="J116" i="1" l="1"/>
  <c r="F116" i="1"/>
  <c r="D116" i="1"/>
  <c r="E116" i="1"/>
  <c r="S116" i="1"/>
  <c r="R116" i="1"/>
  <c r="T115" i="1"/>
  <c r="I115" i="1" a="1"/>
  <c r="I115" i="1" s="1"/>
  <c r="B117" i="1"/>
  <c r="P117" i="1" s="1"/>
  <c r="J117" i="1" l="1"/>
  <c r="E117" i="1"/>
  <c r="D117" i="1"/>
  <c r="F117" i="1"/>
  <c r="S117" i="1"/>
  <c r="R117" i="1"/>
  <c r="T116" i="1"/>
  <c r="U116" i="1" s="1"/>
  <c r="I116" i="1" a="1"/>
  <c r="I116" i="1" s="1"/>
  <c r="B118" i="1"/>
  <c r="P118" i="1" s="1"/>
  <c r="J118" i="1" l="1"/>
  <c r="D118" i="1"/>
  <c r="F118" i="1"/>
  <c r="E118" i="1"/>
  <c r="T117" i="1"/>
  <c r="U117" i="1" s="1"/>
  <c r="S118" i="1"/>
  <c r="R118" i="1"/>
  <c r="I117" i="1" a="1"/>
  <c r="I117" i="1" s="1"/>
  <c r="B119" i="1"/>
  <c r="P119" i="1" s="1"/>
  <c r="J119" i="1" l="1"/>
  <c r="F119" i="1"/>
  <c r="D119" i="1"/>
  <c r="E119" i="1"/>
  <c r="T118" i="1"/>
  <c r="U118" i="1" s="1"/>
  <c r="S119" i="1"/>
  <c r="R119" i="1"/>
  <c r="I118" i="1" a="1"/>
  <c r="I118" i="1" s="1"/>
  <c r="B120" i="1"/>
  <c r="P120" i="1" s="1"/>
  <c r="J120" i="1" l="1"/>
  <c r="D120" i="1"/>
  <c r="F120" i="1"/>
  <c r="E120" i="1"/>
  <c r="T119" i="1"/>
  <c r="U119" i="1" s="1"/>
  <c r="S120" i="1"/>
  <c r="R120" i="1"/>
  <c r="I119" i="1" a="1"/>
  <c r="I119" i="1" s="1"/>
  <c r="B121" i="1"/>
  <c r="P121" i="1" s="1"/>
  <c r="J121" i="1" l="1"/>
  <c r="E121" i="1"/>
  <c r="D121" i="1"/>
  <c r="F121" i="1"/>
  <c r="T120" i="1"/>
  <c r="U120" i="1" s="1"/>
  <c r="S121" i="1"/>
  <c r="R121" i="1"/>
  <c r="I120" i="1" a="1"/>
  <c r="I120" i="1" s="1"/>
  <c r="B122" i="1"/>
  <c r="P122" i="1" s="1"/>
  <c r="J122" i="1" l="1"/>
  <c r="F122" i="1"/>
  <c r="D122" i="1"/>
  <c r="E122" i="1"/>
  <c r="T121" i="1"/>
  <c r="S122" i="1"/>
  <c r="R122" i="1"/>
  <c r="I121" i="1" a="1"/>
  <c r="I121" i="1" s="1"/>
  <c r="B123" i="1"/>
  <c r="P123" i="1" s="1"/>
  <c r="J123" i="1" l="1"/>
  <c r="E123" i="1"/>
  <c r="D123" i="1"/>
  <c r="F123" i="1"/>
  <c r="U113" i="1"/>
  <c r="T122" i="1"/>
  <c r="U122" i="1" s="1"/>
  <c r="S123" i="1"/>
  <c r="R123" i="1"/>
  <c r="I122" i="1" a="1"/>
  <c r="I122" i="1" s="1"/>
  <c r="B124" i="1"/>
  <c r="P124" i="1" s="1"/>
  <c r="J124" i="1" l="1"/>
  <c r="D124" i="1"/>
  <c r="F124" i="1"/>
  <c r="E124" i="1"/>
  <c r="T123" i="1"/>
  <c r="U123" i="1" s="1"/>
  <c r="S124" i="1"/>
  <c r="R124" i="1"/>
  <c r="I123" i="1" a="1"/>
  <c r="I123" i="1" s="1"/>
  <c r="B125" i="1"/>
  <c r="P125" i="1" s="1"/>
  <c r="J125" i="1" l="1"/>
  <c r="D125" i="1"/>
  <c r="E125" i="1"/>
  <c r="F125" i="1"/>
  <c r="T124" i="1"/>
  <c r="U124" i="1" s="1"/>
  <c r="R125" i="1"/>
  <c r="S125" i="1"/>
  <c r="U114" i="1"/>
  <c r="I124" i="1" a="1"/>
  <c r="I124" i="1" s="1"/>
  <c r="B126" i="1"/>
  <c r="P126" i="1" s="1"/>
  <c r="J126" i="1" l="1"/>
  <c r="E126" i="1"/>
  <c r="F126" i="1"/>
  <c r="D126" i="1"/>
  <c r="S126" i="1"/>
  <c r="R126" i="1"/>
  <c r="T125" i="1"/>
  <c r="I125" i="1" a="1"/>
  <c r="I125" i="1" s="1"/>
  <c r="B127" i="1"/>
  <c r="P127" i="1" s="1"/>
  <c r="J127" i="1" l="1"/>
  <c r="D127" i="1"/>
  <c r="E127" i="1"/>
  <c r="F127" i="1"/>
  <c r="T126" i="1"/>
  <c r="S127" i="1"/>
  <c r="R127" i="1"/>
  <c r="I126" i="1" a="1"/>
  <c r="I126" i="1" s="1"/>
  <c r="B128" i="1"/>
  <c r="P128" i="1" s="1"/>
  <c r="E128" i="1" l="1"/>
  <c r="D128" i="1"/>
  <c r="F128" i="1"/>
  <c r="T127" i="1"/>
  <c r="S128" i="1"/>
  <c r="R128" i="1"/>
  <c r="I127" i="1" a="1"/>
  <c r="I127" i="1" s="1"/>
  <c r="B129" i="1"/>
  <c r="P129" i="1" s="1"/>
  <c r="F129" i="1" l="1"/>
  <c r="D129" i="1"/>
  <c r="E129" i="1"/>
  <c r="T128" i="1"/>
  <c r="U128" i="1" s="1"/>
  <c r="R129" i="1"/>
  <c r="S129" i="1"/>
  <c r="I128" i="1" a="1"/>
  <c r="I128" i="1" s="1"/>
  <c r="B130" i="1"/>
  <c r="P130" i="1" s="1"/>
  <c r="D130" i="1" l="1"/>
  <c r="F130" i="1"/>
  <c r="E130" i="1"/>
  <c r="S130" i="1"/>
  <c r="R130" i="1"/>
  <c r="T129" i="1"/>
  <c r="U129" i="1" s="1"/>
  <c r="I129" i="1" a="1"/>
  <c r="I129" i="1" s="1"/>
  <c r="B131" i="1"/>
  <c r="P131" i="1" s="1"/>
  <c r="D131" i="1" l="1"/>
  <c r="E131" i="1"/>
  <c r="F131" i="1"/>
  <c r="T130" i="1"/>
  <c r="U130" i="1" s="1"/>
  <c r="R131" i="1"/>
  <c r="S131" i="1"/>
  <c r="I130" i="1" a="1"/>
  <c r="I130" i="1" s="1"/>
  <c r="B132" i="1"/>
  <c r="P132" i="1" s="1"/>
  <c r="E132" i="1" l="1"/>
  <c r="F132" i="1"/>
  <c r="D132" i="1"/>
  <c r="S132" i="1"/>
  <c r="R132" i="1"/>
  <c r="T131" i="1"/>
  <c r="U131" i="1" s="1"/>
  <c r="I131" i="1" a="1"/>
  <c r="I131" i="1" s="1"/>
  <c r="B133" i="1"/>
  <c r="P133" i="1" s="1"/>
  <c r="F133" i="1" l="1"/>
  <c r="D133" i="1"/>
  <c r="E133" i="1"/>
  <c r="T132" i="1"/>
  <c r="U132" i="1" s="1"/>
  <c r="S133" i="1"/>
  <c r="R133" i="1"/>
  <c r="I132" i="1" a="1"/>
  <c r="I132" i="1" s="1"/>
  <c r="B134" i="1"/>
  <c r="P134" i="1" s="1"/>
  <c r="D134" i="1" l="1"/>
  <c r="E134" i="1"/>
  <c r="F134" i="1"/>
  <c r="T133" i="1"/>
  <c r="R134" i="1"/>
  <c r="S134" i="1"/>
  <c r="I133" i="1" a="1"/>
  <c r="I133" i="1" s="1"/>
  <c r="B135" i="1"/>
  <c r="P135" i="1" s="1"/>
  <c r="F135" i="1" l="1"/>
  <c r="D135" i="1"/>
  <c r="E135" i="1"/>
  <c r="S135" i="1"/>
  <c r="R135" i="1"/>
  <c r="T134" i="1"/>
  <c r="U134" i="1" s="1"/>
  <c r="I134" i="1" a="1"/>
  <c r="I134" i="1" s="1"/>
  <c r="B136" i="1"/>
  <c r="P136" i="1" s="1"/>
  <c r="D136" i="1" l="1"/>
  <c r="E136" i="1"/>
  <c r="F136" i="1"/>
  <c r="T135" i="1"/>
  <c r="U135" i="1" s="1"/>
  <c r="S136" i="1"/>
  <c r="R136" i="1"/>
  <c r="I135" i="1" a="1"/>
  <c r="I135" i="1" s="1"/>
  <c r="B137" i="1"/>
  <c r="P137" i="1" s="1"/>
  <c r="E137" i="1" l="1"/>
  <c r="D137" i="1"/>
  <c r="F137" i="1"/>
  <c r="T136" i="1"/>
  <c r="U136" i="1" s="1"/>
  <c r="S137" i="1"/>
  <c r="R137" i="1"/>
  <c r="I136" i="1" a="1"/>
  <c r="I136" i="1" s="1"/>
  <c r="B138" i="1"/>
  <c r="P138" i="1" s="1"/>
  <c r="D138" i="1" l="1"/>
  <c r="E138" i="1"/>
  <c r="F138" i="1"/>
  <c r="T137" i="1"/>
  <c r="S138" i="1"/>
  <c r="R138" i="1"/>
  <c r="I137" i="1" a="1"/>
  <c r="I137" i="1" s="1"/>
  <c r="B139" i="1"/>
  <c r="P139" i="1" s="1"/>
  <c r="D139" i="1" l="1"/>
  <c r="F139" i="1"/>
  <c r="E139" i="1"/>
  <c r="T138" i="1"/>
  <c r="S139" i="1"/>
  <c r="R139" i="1"/>
  <c r="I138" i="1" a="1"/>
  <c r="I138" i="1" s="1"/>
  <c r="B140" i="1"/>
  <c r="P140" i="1" s="1"/>
  <c r="E140" i="1" l="1"/>
  <c r="D140" i="1"/>
  <c r="F140" i="1"/>
  <c r="U121" i="1"/>
  <c r="T139" i="1"/>
  <c r="S140" i="1"/>
  <c r="R140" i="1"/>
  <c r="I139" i="1" a="1"/>
  <c r="I139" i="1" s="1"/>
  <c r="B141" i="1"/>
  <c r="P141" i="1" s="1"/>
  <c r="D141" i="1" l="1"/>
  <c r="E141" i="1"/>
  <c r="F141" i="1"/>
  <c r="T140" i="1"/>
  <c r="U140" i="1" s="1"/>
  <c r="R141" i="1"/>
  <c r="S141" i="1"/>
  <c r="I140" i="1" a="1"/>
  <c r="I140" i="1" s="1"/>
  <c r="B142" i="1"/>
  <c r="P142" i="1" s="1"/>
  <c r="F142" i="1" l="1"/>
  <c r="D142" i="1"/>
  <c r="E142" i="1"/>
  <c r="S142" i="1"/>
  <c r="R142" i="1"/>
  <c r="T141" i="1"/>
  <c r="U141" i="1" s="1"/>
  <c r="I141" i="1" a="1"/>
  <c r="I141" i="1" s="1"/>
  <c r="B143" i="1"/>
  <c r="P143" i="1" s="1"/>
  <c r="E143" i="1" l="1"/>
  <c r="F143" i="1"/>
  <c r="D143" i="1"/>
  <c r="T142" i="1"/>
  <c r="U142" i="1" s="1"/>
  <c r="S143" i="1"/>
  <c r="R143" i="1"/>
  <c r="I142" i="1" a="1"/>
  <c r="I142" i="1" s="1"/>
  <c r="B144" i="1"/>
  <c r="P144" i="1" s="1"/>
  <c r="D144" i="1" l="1"/>
  <c r="E144" i="1"/>
  <c r="F144" i="1"/>
  <c r="T143" i="1"/>
  <c r="U143" i="1" s="1"/>
  <c r="R144" i="1"/>
  <c r="S144" i="1"/>
  <c r="I143" i="1" a="1"/>
  <c r="I143" i="1" s="1"/>
  <c r="B145" i="1"/>
  <c r="P145" i="1" s="1"/>
  <c r="F145" i="1" l="1"/>
  <c r="D145" i="1"/>
  <c r="E145" i="1"/>
  <c r="S145" i="1"/>
  <c r="R145" i="1"/>
  <c r="T144" i="1"/>
  <c r="U144" i="1" s="1"/>
  <c r="I144" i="1" a="1"/>
  <c r="I144" i="1" s="1"/>
  <c r="B146" i="1"/>
  <c r="P146" i="1" s="1"/>
  <c r="D146" i="1" l="1"/>
  <c r="E146" i="1"/>
  <c r="F146" i="1"/>
  <c r="T145" i="1"/>
  <c r="S146" i="1"/>
  <c r="R146" i="1"/>
  <c r="I145" i="1" a="1"/>
  <c r="I145" i="1" s="1"/>
  <c r="B147" i="1"/>
  <c r="P147" i="1" s="1"/>
  <c r="E147" i="1" l="1"/>
  <c r="D147" i="1"/>
  <c r="F147" i="1"/>
  <c r="T146" i="1"/>
  <c r="U146" i="1" s="1"/>
  <c r="S147" i="1"/>
  <c r="R147" i="1"/>
  <c r="I146" i="1" a="1"/>
  <c r="I146" i="1" s="1"/>
  <c r="B148" i="1"/>
  <c r="P148" i="1" s="1"/>
  <c r="D148" i="1" l="1"/>
  <c r="F148" i="1"/>
  <c r="E148" i="1"/>
  <c r="T147" i="1"/>
  <c r="U147" i="1" s="1"/>
  <c r="S148" i="1"/>
  <c r="R148" i="1"/>
  <c r="I147" i="1" a="1"/>
  <c r="I147" i="1" s="1"/>
  <c r="B149" i="1"/>
  <c r="P149" i="1" s="1"/>
  <c r="D149" i="1" l="1"/>
  <c r="E149" i="1"/>
  <c r="F149" i="1"/>
  <c r="S149" i="1"/>
  <c r="R149" i="1"/>
  <c r="T148" i="1"/>
  <c r="U148" i="1" s="1"/>
  <c r="I148" i="1" a="1"/>
  <c r="I148" i="1" s="1"/>
  <c r="B150" i="1"/>
  <c r="P150" i="1" s="1"/>
  <c r="E150" i="1" l="1"/>
  <c r="F150" i="1"/>
  <c r="D150" i="1"/>
  <c r="T149" i="1"/>
  <c r="S150" i="1"/>
  <c r="R150" i="1"/>
  <c r="I149" i="1" a="1"/>
  <c r="I149" i="1" s="1"/>
  <c r="B151" i="1"/>
  <c r="P151" i="1" s="1"/>
  <c r="D151" i="1" l="1"/>
  <c r="E151" i="1"/>
  <c r="F151" i="1"/>
  <c r="T150" i="1"/>
  <c r="S151" i="1"/>
  <c r="R151" i="1"/>
  <c r="I150" i="1" a="1"/>
  <c r="I150" i="1" s="1"/>
  <c r="B152" i="1"/>
  <c r="P152" i="1" s="1"/>
  <c r="E152" i="1" l="1"/>
  <c r="D152" i="1"/>
  <c r="F152" i="1"/>
  <c r="U125" i="1"/>
  <c r="T151" i="1"/>
  <c r="S152" i="1"/>
  <c r="R152" i="1"/>
  <c r="I151" i="1" a="1"/>
  <c r="I151" i="1" s="1"/>
  <c r="B153" i="1"/>
  <c r="P153" i="1" s="1"/>
  <c r="D153" i="1" l="1"/>
  <c r="F153" i="1"/>
  <c r="E153" i="1"/>
  <c r="T152" i="1"/>
  <c r="U152" i="1" s="1"/>
  <c r="S153" i="1"/>
  <c r="R153" i="1"/>
  <c r="I152" i="1" a="1"/>
  <c r="I152" i="1" s="1"/>
  <c r="B154" i="1"/>
  <c r="P154" i="1" s="1"/>
  <c r="F154" i="1" l="1"/>
  <c r="D154" i="1"/>
  <c r="E154" i="1"/>
  <c r="T153" i="1"/>
  <c r="U153" i="1" s="1"/>
  <c r="S154" i="1"/>
  <c r="R154" i="1"/>
  <c r="I153" i="1" a="1"/>
  <c r="I153" i="1" s="1"/>
  <c r="B155" i="1"/>
  <c r="P155" i="1" s="1"/>
  <c r="D155" i="1" l="1"/>
  <c r="F155" i="1"/>
  <c r="E155" i="1"/>
  <c r="T154" i="1"/>
  <c r="U154" i="1" s="1"/>
  <c r="S155" i="1"/>
  <c r="R155" i="1"/>
  <c r="I154" i="1" a="1"/>
  <c r="I154" i="1" s="1"/>
  <c r="B156" i="1"/>
  <c r="P156" i="1" s="1"/>
  <c r="D156" i="1" l="1"/>
  <c r="E156" i="1"/>
  <c r="F156" i="1"/>
  <c r="U126" i="1"/>
  <c r="T155" i="1"/>
  <c r="U155" i="1" s="1"/>
  <c r="S156" i="1"/>
  <c r="R156" i="1"/>
  <c r="I155" i="1" a="1"/>
  <c r="I155" i="1" s="1"/>
  <c r="B157" i="1"/>
  <c r="P157" i="1" s="1"/>
  <c r="F157" i="1" l="1"/>
  <c r="D157" i="1"/>
  <c r="E157" i="1"/>
  <c r="T156" i="1"/>
  <c r="U156" i="1" s="1"/>
  <c r="R157" i="1"/>
  <c r="S157" i="1"/>
  <c r="I156" i="1" a="1"/>
  <c r="I156" i="1" s="1"/>
  <c r="B158" i="1"/>
  <c r="P158" i="1" s="1"/>
  <c r="D158" i="1" l="1"/>
  <c r="E158" i="1"/>
  <c r="F158" i="1"/>
  <c r="S158" i="1"/>
  <c r="R158" i="1"/>
  <c r="T157" i="1"/>
  <c r="I157" i="1" a="1"/>
  <c r="I157" i="1" s="1"/>
  <c r="B159" i="1"/>
  <c r="P159" i="1" s="1"/>
  <c r="F159" i="1" l="1"/>
  <c r="D159" i="1"/>
  <c r="E159" i="1"/>
  <c r="T158" i="1"/>
  <c r="U158" i="1" s="1"/>
  <c r="S159" i="1"/>
  <c r="R159" i="1"/>
  <c r="I158" i="1" a="1"/>
  <c r="I158" i="1" s="1"/>
  <c r="B160" i="1"/>
  <c r="P160" i="1" s="1"/>
  <c r="D160" i="1" l="1"/>
  <c r="F160" i="1"/>
  <c r="E160" i="1"/>
  <c r="T159" i="1"/>
  <c r="U159" i="1" s="1"/>
  <c r="S160" i="1"/>
  <c r="R160" i="1"/>
  <c r="I159" i="1" a="1"/>
  <c r="I159" i="1" s="1"/>
  <c r="B161" i="1"/>
  <c r="P161" i="1" s="1"/>
  <c r="F161" i="1" l="1"/>
  <c r="D161" i="1"/>
  <c r="E161" i="1"/>
  <c r="T160" i="1"/>
  <c r="U160" i="1" s="1"/>
  <c r="S161" i="1"/>
  <c r="R161" i="1"/>
  <c r="I160" i="1" a="1"/>
  <c r="I160" i="1" s="1"/>
  <c r="B162" i="1"/>
  <c r="P162" i="1" s="1"/>
  <c r="D162" i="1" l="1"/>
  <c r="E162" i="1"/>
  <c r="F162" i="1"/>
  <c r="T161" i="1"/>
  <c r="S162" i="1"/>
  <c r="R162" i="1"/>
  <c r="I161" i="1" a="1"/>
  <c r="I161" i="1" s="1"/>
  <c r="B163" i="1"/>
  <c r="P163" i="1" s="1"/>
  <c r="D163" i="1" l="1"/>
  <c r="F163" i="1"/>
  <c r="E163" i="1"/>
  <c r="T162" i="1"/>
  <c r="R163" i="1"/>
  <c r="S163" i="1"/>
  <c r="I162" i="1" a="1"/>
  <c r="I162" i="1" s="1"/>
  <c r="B164" i="1"/>
  <c r="P164" i="1" s="1"/>
  <c r="F164" i="1" l="1"/>
  <c r="D164" i="1"/>
  <c r="E164" i="1"/>
  <c r="S164" i="1"/>
  <c r="R164" i="1"/>
  <c r="T163" i="1"/>
  <c r="I163" i="1" a="1"/>
  <c r="I163" i="1" s="1"/>
  <c r="B165" i="1"/>
  <c r="P165" i="1" s="1"/>
  <c r="D165" i="1" l="1"/>
  <c r="E165" i="1"/>
  <c r="F165" i="1"/>
  <c r="T164" i="1"/>
  <c r="U164" i="1" s="1"/>
  <c r="S165" i="1"/>
  <c r="R165" i="1"/>
  <c r="I164" i="1" a="1"/>
  <c r="I164" i="1" s="1"/>
  <c r="B166" i="1"/>
  <c r="P166" i="1" s="1"/>
  <c r="D166" i="1" l="1"/>
  <c r="E166" i="1"/>
  <c r="F166" i="1"/>
  <c r="T165" i="1"/>
  <c r="U165" i="1" s="1"/>
  <c r="R166" i="1"/>
  <c r="S166" i="1"/>
  <c r="I165" i="1" a="1"/>
  <c r="I165" i="1" s="1"/>
  <c r="B167" i="1"/>
  <c r="P167" i="1" s="1"/>
  <c r="D167" i="1" l="1"/>
  <c r="F167" i="1"/>
  <c r="E167" i="1"/>
  <c r="S167" i="1"/>
  <c r="R167" i="1"/>
  <c r="T166" i="1"/>
  <c r="U166" i="1" s="1"/>
  <c r="I166" i="1" a="1"/>
  <c r="I166" i="1" s="1"/>
  <c r="B168" i="1"/>
  <c r="P168" i="1" s="1"/>
  <c r="F168" i="1" l="1"/>
  <c r="D168" i="1"/>
  <c r="E168" i="1"/>
  <c r="T167" i="1"/>
  <c r="U167" i="1" s="1"/>
  <c r="S168" i="1"/>
  <c r="R168" i="1"/>
  <c r="I167" i="1" a="1"/>
  <c r="I167" i="1" s="1"/>
  <c r="B169" i="1"/>
  <c r="P169" i="1" s="1"/>
  <c r="D169" i="1" l="1"/>
  <c r="E169" i="1"/>
  <c r="F169" i="1"/>
  <c r="T168" i="1"/>
  <c r="U168" i="1" s="1"/>
  <c r="S169" i="1"/>
  <c r="R169" i="1"/>
  <c r="I168" i="1" a="1"/>
  <c r="I168" i="1" s="1"/>
  <c r="B170" i="1"/>
  <c r="P170" i="1" s="1"/>
  <c r="D170" i="1" l="1"/>
  <c r="F170" i="1"/>
  <c r="E170" i="1"/>
  <c r="S170" i="1"/>
  <c r="R170" i="1"/>
  <c r="T169" i="1"/>
  <c r="I169" i="1" a="1"/>
  <c r="I169" i="1" s="1"/>
  <c r="B171" i="1"/>
  <c r="P171" i="1" s="1"/>
  <c r="D171" i="1" l="1"/>
  <c r="E171" i="1"/>
  <c r="F171" i="1"/>
  <c r="T170" i="1"/>
  <c r="U170" i="1" s="1"/>
  <c r="S171" i="1"/>
  <c r="R171" i="1"/>
  <c r="I170" i="1" a="1"/>
  <c r="I170" i="1" s="1"/>
  <c r="B172" i="1"/>
  <c r="P172" i="1" s="1"/>
  <c r="D172" i="1" l="1"/>
  <c r="E172" i="1"/>
  <c r="F172" i="1"/>
  <c r="S172" i="1"/>
  <c r="R172" i="1"/>
  <c r="T171" i="1"/>
  <c r="U171" i="1" s="1"/>
  <c r="I171" i="1" a="1"/>
  <c r="I171" i="1" s="1"/>
  <c r="B173" i="1"/>
  <c r="P173" i="1" s="1"/>
  <c r="D173" i="1" l="1"/>
  <c r="F173" i="1"/>
  <c r="E173" i="1"/>
  <c r="R173" i="1"/>
  <c r="S173" i="1"/>
  <c r="T172" i="1"/>
  <c r="U172" i="1" s="1"/>
  <c r="I172" i="1" a="1"/>
  <c r="I172" i="1" s="1"/>
  <c r="B174" i="1"/>
  <c r="P174" i="1" s="1"/>
  <c r="E174" i="1" l="1"/>
  <c r="D174" i="1"/>
  <c r="F174" i="1"/>
  <c r="U133" i="1"/>
  <c r="S174" i="1"/>
  <c r="R174" i="1"/>
  <c r="T173" i="1"/>
  <c r="I173" i="1" a="1"/>
  <c r="I173" i="1" s="1"/>
  <c r="B175" i="1"/>
  <c r="P175" i="1" s="1"/>
  <c r="D175" i="1" l="1"/>
  <c r="E175" i="1"/>
  <c r="F175" i="1"/>
  <c r="T174" i="1"/>
  <c r="S175" i="1"/>
  <c r="R175" i="1"/>
  <c r="I174" i="1" a="1"/>
  <c r="I174" i="1" s="1"/>
  <c r="B176" i="1"/>
  <c r="P176" i="1" s="1"/>
  <c r="F176" i="1" l="1"/>
  <c r="D176" i="1"/>
  <c r="E176" i="1"/>
  <c r="T175" i="1"/>
  <c r="R176" i="1"/>
  <c r="S176" i="1"/>
  <c r="I175" i="1" a="1"/>
  <c r="I175" i="1" s="1"/>
  <c r="B177" i="1"/>
  <c r="P177" i="1" s="1"/>
  <c r="D177" i="1" l="1"/>
  <c r="E177" i="1"/>
  <c r="F177" i="1"/>
  <c r="T176" i="1"/>
  <c r="U176" i="1" s="1"/>
  <c r="S177" i="1"/>
  <c r="R177" i="1"/>
  <c r="I176" i="1" a="1"/>
  <c r="I176" i="1" s="1"/>
  <c r="B178" i="1"/>
  <c r="P178" i="1" s="1"/>
  <c r="D178" i="1" l="1"/>
  <c r="F178" i="1"/>
  <c r="E178" i="1"/>
  <c r="T177" i="1"/>
  <c r="U177" i="1" s="1"/>
  <c r="S178" i="1"/>
  <c r="R178" i="1"/>
  <c r="I177" i="1" a="1"/>
  <c r="I177" i="1" s="1"/>
  <c r="B179" i="1"/>
  <c r="P179" i="1" s="1"/>
  <c r="D179" i="1" l="1"/>
  <c r="E179" i="1"/>
  <c r="F179" i="1"/>
  <c r="T178" i="1"/>
  <c r="U178" i="1" s="1"/>
  <c r="S179" i="1"/>
  <c r="R179" i="1"/>
  <c r="I178" i="1" a="1"/>
  <c r="I178" i="1" s="1"/>
  <c r="B180" i="1"/>
  <c r="P180" i="1" s="1"/>
  <c r="D180" i="1" l="1"/>
  <c r="E180" i="1"/>
  <c r="F180" i="1"/>
  <c r="T179" i="1"/>
  <c r="U179" i="1" s="1"/>
  <c r="S180" i="1"/>
  <c r="R180" i="1"/>
  <c r="I179" i="1" a="1"/>
  <c r="I179" i="1" s="1"/>
  <c r="B181" i="1"/>
  <c r="P181" i="1" s="1"/>
  <c r="D181" i="1" l="1"/>
  <c r="F181" i="1"/>
  <c r="E181" i="1"/>
  <c r="T180" i="1"/>
  <c r="U180" i="1" s="1"/>
  <c r="S181" i="1"/>
  <c r="R181" i="1"/>
  <c r="I180" i="1" a="1"/>
  <c r="I180" i="1" s="1"/>
  <c r="B182" i="1"/>
  <c r="P182" i="1" s="1"/>
  <c r="D182" i="1" l="1"/>
  <c r="F182" i="1"/>
  <c r="E182" i="1"/>
  <c r="S182" i="1"/>
  <c r="R182" i="1"/>
  <c r="T181" i="1"/>
  <c r="I181" i="1" a="1"/>
  <c r="I181" i="1" s="1"/>
  <c r="B183" i="1"/>
  <c r="P183" i="1" s="1"/>
  <c r="F183" i="1" l="1"/>
  <c r="D183" i="1"/>
  <c r="E183" i="1"/>
  <c r="T182" i="1"/>
  <c r="U182" i="1" s="1"/>
  <c r="S183" i="1"/>
  <c r="R183" i="1"/>
  <c r="I182" i="1" a="1"/>
  <c r="I182" i="1" s="1"/>
  <c r="B184" i="1"/>
  <c r="P184" i="1" s="1"/>
  <c r="D184" i="1" l="1"/>
  <c r="F184" i="1"/>
  <c r="E184" i="1"/>
  <c r="T183" i="1"/>
  <c r="U183" i="1" s="1"/>
  <c r="S184" i="1"/>
  <c r="R184" i="1"/>
  <c r="I183" i="1" a="1"/>
  <c r="I183" i="1" s="1"/>
  <c r="B185" i="1"/>
  <c r="P185" i="1" s="1"/>
  <c r="T184" i="1" l="1"/>
  <c r="U184" i="1" s="1"/>
  <c r="F185" i="1"/>
  <c r="D185" i="1"/>
  <c r="E185" i="1"/>
  <c r="U137" i="1"/>
  <c r="S185" i="1"/>
  <c r="R185" i="1"/>
  <c r="I184" i="1" a="1"/>
  <c r="I184" i="1" s="1"/>
  <c r="B186" i="1"/>
  <c r="P186" i="1" s="1"/>
  <c r="D186" i="1" l="1"/>
  <c r="F186" i="1"/>
  <c r="E186" i="1"/>
  <c r="T185" i="1"/>
  <c r="S186" i="1"/>
  <c r="R186" i="1"/>
  <c r="I185" i="1" a="1"/>
  <c r="I185" i="1" s="1"/>
  <c r="B187" i="1"/>
  <c r="P187" i="1" s="1"/>
  <c r="F187" i="1" l="1"/>
  <c r="D187" i="1"/>
  <c r="E187" i="1"/>
  <c r="T186" i="1"/>
  <c r="S187" i="1"/>
  <c r="R187" i="1"/>
  <c r="I186" i="1" a="1"/>
  <c r="I186" i="1" s="1"/>
  <c r="B188" i="1"/>
  <c r="P188" i="1" s="1"/>
  <c r="D188" i="1" l="1"/>
  <c r="F188" i="1"/>
  <c r="E188" i="1"/>
  <c r="U138" i="1"/>
  <c r="T187" i="1"/>
  <c r="S188" i="1"/>
  <c r="R188" i="1"/>
  <c r="I187" i="1" a="1"/>
  <c r="I187" i="1" s="1"/>
  <c r="B189" i="1"/>
  <c r="P189" i="1" s="1"/>
  <c r="D189" i="1" l="1"/>
  <c r="E189" i="1"/>
  <c r="F189" i="1"/>
  <c r="T188" i="1"/>
  <c r="U188" i="1" s="1"/>
  <c r="R189" i="1"/>
  <c r="S189" i="1"/>
  <c r="I188" i="1" a="1"/>
  <c r="I188" i="1" s="1"/>
  <c r="B190" i="1"/>
  <c r="P190" i="1" s="1"/>
  <c r="D190" i="1" l="1"/>
  <c r="E190" i="1"/>
  <c r="F190" i="1"/>
  <c r="S190" i="1"/>
  <c r="R190" i="1"/>
  <c r="T189" i="1"/>
  <c r="U189" i="1" s="1"/>
  <c r="I189" i="1" a="1"/>
  <c r="I189" i="1" s="1"/>
  <c r="B191" i="1"/>
  <c r="P191" i="1" s="1"/>
  <c r="D191" i="1" l="1"/>
  <c r="E191" i="1"/>
  <c r="F191" i="1"/>
  <c r="T190" i="1"/>
  <c r="U190" i="1" s="1"/>
  <c r="S191" i="1"/>
  <c r="R191" i="1"/>
  <c r="I190" i="1" a="1"/>
  <c r="I190" i="1" s="1"/>
  <c r="B192" i="1"/>
  <c r="P192" i="1" s="1"/>
  <c r="D192" i="1" l="1"/>
  <c r="F192" i="1"/>
  <c r="E192" i="1"/>
  <c r="T191" i="1"/>
  <c r="U191" i="1" s="1"/>
  <c r="R192" i="1"/>
  <c r="S192" i="1"/>
  <c r="I191" i="1" a="1"/>
  <c r="I191" i="1" s="1"/>
  <c r="B193" i="1"/>
  <c r="P193" i="1" s="1"/>
  <c r="E193" i="1" l="1"/>
  <c r="F193" i="1"/>
  <c r="D193" i="1"/>
  <c r="S193" i="1"/>
  <c r="R193" i="1"/>
  <c r="T192" i="1"/>
  <c r="U192" i="1" s="1"/>
  <c r="I192" i="1" a="1"/>
  <c r="I192" i="1" s="1"/>
  <c r="B194" i="1"/>
  <c r="P194" i="1" s="1"/>
  <c r="D194" i="1" l="1"/>
  <c r="F194" i="1"/>
  <c r="E194" i="1"/>
  <c r="T193" i="1"/>
  <c r="S194" i="1"/>
  <c r="R194" i="1"/>
  <c r="I193" i="1" a="1"/>
  <c r="I193" i="1" s="1"/>
  <c r="B195" i="1"/>
  <c r="P195" i="1" s="1"/>
  <c r="D195" i="1" l="1"/>
  <c r="F195" i="1"/>
  <c r="E195" i="1"/>
  <c r="S195" i="1"/>
  <c r="R195" i="1"/>
  <c r="T194" i="1"/>
  <c r="U194" i="1" s="1"/>
  <c r="I194" i="1" a="1"/>
  <c r="I194" i="1" s="1"/>
  <c r="B196" i="1"/>
  <c r="P196" i="1" s="1"/>
  <c r="F196" i="1" l="1"/>
  <c r="D196" i="1"/>
  <c r="E196" i="1"/>
  <c r="T195" i="1"/>
  <c r="U195" i="1" s="1"/>
  <c r="S196" i="1"/>
  <c r="R196" i="1"/>
  <c r="I195" i="1" a="1"/>
  <c r="I195" i="1" s="1"/>
  <c r="B197" i="1"/>
  <c r="P197" i="1" s="1"/>
  <c r="F197" i="1" l="1"/>
  <c r="E197" i="1"/>
  <c r="D197" i="1"/>
  <c r="T196" i="1"/>
  <c r="U196" i="1" s="1"/>
  <c r="S197" i="1"/>
  <c r="R197" i="1"/>
  <c r="I196" i="1" a="1"/>
  <c r="I196" i="1" s="1"/>
  <c r="B198" i="1"/>
  <c r="P198" i="1" s="1"/>
  <c r="F198" i="1" l="1"/>
  <c r="E198" i="1"/>
  <c r="D198" i="1"/>
  <c r="T197" i="1"/>
  <c r="S198" i="1"/>
  <c r="R198" i="1"/>
  <c r="I197" i="1" a="1"/>
  <c r="I197" i="1" s="1"/>
  <c r="B199" i="1"/>
  <c r="P199" i="1" s="1"/>
  <c r="D199" i="1" l="1"/>
  <c r="F199" i="1"/>
  <c r="E199" i="1"/>
  <c r="T198" i="1"/>
  <c r="S199" i="1"/>
  <c r="R199" i="1"/>
  <c r="I198" i="1" a="1"/>
  <c r="I198" i="1" s="1"/>
  <c r="B200" i="1"/>
  <c r="P200" i="1" s="1"/>
  <c r="F200" i="1" l="1"/>
  <c r="D200" i="1"/>
  <c r="E200" i="1"/>
  <c r="T199" i="1"/>
  <c r="S200" i="1"/>
  <c r="R200" i="1"/>
  <c r="I199" i="1" a="1"/>
  <c r="I199" i="1" s="1"/>
  <c r="B201" i="1"/>
  <c r="P201" i="1" s="1"/>
  <c r="F201" i="1" l="1"/>
  <c r="D201" i="1"/>
  <c r="E201" i="1"/>
  <c r="S201" i="1"/>
  <c r="R201" i="1"/>
  <c r="T200" i="1"/>
  <c r="U200" i="1" s="1"/>
  <c r="I200" i="1" a="1"/>
  <c r="I200" i="1" s="1"/>
  <c r="B202" i="1"/>
  <c r="P202" i="1" s="1"/>
  <c r="F202" i="1" l="1"/>
  <c r="D202" i="1"/>
  <c r="E202" i="1"/>
  <c r="S202" i="1"/>
  <c r="R202" i="1"/>
  <c r="T201" i="1"/>
  <c r="U201" i="1" s="1"/>
  <c r="I201" i="1" a="1"/>
  <c r="I201" i="1" s="1"/>
  <c r="B203" i="1"/>
  <c r="P203" i="1" s="1"/>
  <c r="F203" i="1" l="1"/>
  <c r="D203" i="1"/>
  <c r="E203" i="1"/>
  <c r="T202" i="1"/>
  <c r="U202" i="1" s="1"/>
  <c r="S203" i="1"/>
  <c r="R203" i="1"/>
  <c r="I202" i="1" a="1"/>
  <c r="I202" i="1" s="1"/>
  <c r="B204" i="1"/>
  <c r="P204" i="1" s="1"/>
  <c r="F204" i="1" l="1"/>
  <c r="E204" i="1"/>
  <c r="D204" i="1"/>
  <c r="S204" i="1"/>
  <c r="R204" i="1"/>
  <c r="T203" i="1"/>
  <c r="U203" i="1" s="1"/>
  <c r="I203" i="1" a="1"/>
  <c r="I203" i="1" s="1"/>
  <c r="B205" i="1"/>
  <c r="P205" i="1" s="1"/>
  <c r="D205" i="1" l="1"/>
  <c r="F205" i="1"/>
  <c r="E205" i="1"/>
  <c r="T204" i="1"/>
  <c r="U204" i="1" s="1"/>
  <c r="R205" i="1"/>
  <c r="S205" i="1"/>
  <c r="I204" i="1" a="1"/>
  <c r="I204" i="1" s="1"/>
  <c r="B206" i="1"/>
  <c r="P206" i="1" s="1"/>
  <c r="F206" i="1" l="1"/>
  <c r="D206" i="1"/>
  <c r="E206" i="1"/>
  <c r="S206" i="1"/>
  <c r="R206" i="1"/>
  <c r="T205" i="1"/>
  <c r="I205" i="1" a="1"/>
  <c r="I205" i="1" s="1"/>
  <c r="B207" i="1"/>
  <c r="P207" i="1" s="1"/>
  <c r="D207" i="1" l="1"/>
  <c r="F207" i="1"/>
  <c r="E207" i="1"/>
  <c r="U145" i="1"/>
  <c r="T206" i="1"/>
  <c r="U206" i="1" s="1"/>
  <c r="S207" i="1"/>
  <c r="R207" i="1"/>
  <c r="I206" i="1" a="1"/>
  <c r="I206" i="1" s="1"/>
  <c r="B208" i="1"/>
  <c r="P208" i="1" s="1"/>
  <c r="F208" i="1" l="1"/>
  <c r="E208" i="1"/>
  <c r="D208" i="1"/>
  <c r="T207" i="1"/>
  <c r="U207" i="1" s="1"/>
  <c r="R208" i="1"/>
  <c r="S208" i="1"/>
  <c r="I207" i="1" a="1"/>
  <c r="I207" i="1" s="1"/>
  <c r="B209" i="1"/>
  <c r="P209" i="1" s="1"/>
  <c r="F209" i="1" l="1"/>
  <c r="E209" i="1"/>
  <c r="D209" i="1"/>
  <c r="S209" i="1"/>
  <c r="R209" i="1"/>
  <c r="T208" i="1"/>
  <c r="U208" i="1" s="1"/>
  <c r="I208" i="1" a="1"/>
  <c r="I208" i="1" s="1"/>
  <c r="B210" i="1"/>
  <c r="P210" i="1" s="1"/>
  <c r="F210" i="1" l="1"/>
  <c r="D210" i="1"/>
  <c r="E210" i="1"/>
  <c r="T209" i="1"/>
  <c r="S210" i="1"/>
  <c r="R210" i="1"/>
  <c r="I209" i="1" a="1"/>
  <c r="I209" i="1" s="1"/>
  <c r="B211" i="1"/>
  <c r="P211" i="1" s="1"/>
  <c r="E211" i="1" l="1"/>
  <c r="D211" i="1"/>
  <c r="F211" i="1"/>
  <c r="T210" i="1"/>
  <c r="S211" i="1"/>
  <c r="R211" i="1"/>
  <c r="I210" i="1" a="1"/>
  <c r="I210" i="1" s="1"/>
  <c r="B212" i="1"/>
  <c r="P212" i="1" s="1"/>
  <c r="D212" i="1" l="1"/>
  <c r="E212" i="1"/>
  <c r="F212" i="1"/>
  <c r="T211" i="1"/>
  <c r="S212" i="1"/>
  <c r="R212" i="1"/>
  <c r="I211" i="1" a="1"/>
  <c r="I211" i="1" s="1"/>
  <c r="B213" i="1"/>
  <c r="P213" i="1" s="1"/>
  <c r="F213" i="1" l="1"/>
  <c r="E213" i="1"/>
  <c r="D213" i="1"/>
  <c r="T212" i="1"/>
  <c r="U212" i="1" s="1"/>
  <c r="S213" i="1"/>
  <c r="R213" i="1"/>
  <c r="I212" i="1" a="1"/>
  <c r="I212" i="1" s="1"/>
  <c r="B214" i="1"/>
  <c r="P214" i="1" s="1"/>
  <c r="E214" i="1" l="1"/>
  <c r="F214" i="1"/>
  <c r="D214" i="1"/>
  <c r="T213" i="1"/>
  <c r="U213" i="1" s="1"/>
  <c r="R214" i="1"/>
  <c r="S214" i="1"/>
  <c r="I213" i="1" a="1"/>
  <c r="I213" i="1" s="1"/>
  <c r="B215" i="1"/>
  <c r="P215" i="1" s="1"/>
  <c r="D215" i="1" l="1"/>
  <c r="F215" i="1"/>
  <c r="E215" i="1"/>
  <c r="T214" i="1"/>
  <c r="U214" i="1" s="1"/>
  <c r="S215" i="1"/>
  <c r="R215" i="1"/>
  <c r="I214" i="1" a="1"/>
  <c r="I214" i="1" s="1"/>
  <c r="B216" i="1"/>
  <c r="P216" i="1" s="1"/>
  <c r="F216" i="1" l="1"/>
  <c r="D216" i="1"/>
  <c r="E216" i="1"/>
  <c r="U149" i="1"/>
  <c r="T215" i="1"/>
  <c r="U215" i="1" s="1"/>
  <c r="S216" i="1"/>
  <c r="R216" i="1"/>
  <c r="I215" i="1" a="1"/>
  <c r="I215" i="1" s="1"/>
  <c r="B217" i="1"/>
  <c r="P217" i="1" s="1"/>
  <c r="D217" i="1" l="1"/>
  <c r="F217" i="1"/>
  <c r="E217" i="1"/>
  <c r="T216" i="1"/>
  <c r="U216" i="1" s="1"/>
  <c r="S217" i="1"/>
  <c r="R217" i="1"/>
  <c r="I216" i="1" a="1"/>
  <c r="I216" i="1" s="1"/>
  <c r="B218" i="1"/>
  <c r="P218" i="1" s="1"/>
  <c r="D218" i="1" l="1"/>
  <c r="E218" i="1"/>
  <c r="F218" i="1"/>
  <c r="T217" i="1"/>
  <c r="S218" i="1"/>
  <c r="R218" i="1"/>
  <c r="I217" i="1" a="1"/>
  <c r="I217" i="1" s="1"/>
  <c r="B219" i="1"/>
  <c r="P219" i="1" s="1"/>
  <c r="D219" i="1" l="1"/>
  <c r="F219" i="1"/>
  <c r="E219" i="1"/>
  <c r="T218" i="1"/>
  <c r="U218" i="1" s="1"/>
  <c r="U150" i="1"/>
  <c r="S219" i="1"/>
  <c r="R219" i="1"/>
  <c r="I218" i="1" a="1"/>
  <c r="I218" i="1" s="1"/>
  <c r="B220" i="1"/>
  <c r="P220" i="1" s="1"/>
  <c r="E220" i="1" l="1"/>
  <c r="F220" i="1"/>
  <c r="D220" i="1"/>
  <c r="T219" i="1"/>
  <c r="U219" i="1" s="1"/>
  <c r="S220" i="1"/>
  <c r="R220" i="1"/>
  <c r="I219" i="1" a="1"/>
  <c r="I219" i="1" s="1"/>
  <c r="B221" i="1"/>
  <c r="P221" i="1" s="1"/>
  <c r="D221" i="1" l="1"/>
  <c r="E221" i="1"/>
  <c r="F221" i="1"/>
  <c r="T220" i="1"/>
  <c r="U220" i="1" s="1"/>
  <c r="R221" i="1"/>
  <c r="S221" i="1"/>
  <c r="I220" i="1" a="1"/>
  <c r="I220" i="1" s="1"/>
  <c r="B222" i="1"/>
  <c r="P222" i="1" s="1"/>
  <c r="D222" i="1" l="1"/>
  <c r="F222" i="1"/>
  <c r="E222" i="1"/>
  <c r="T221" i="1"/>
  <c r="S222" i="1"/>
  <c r="R222" i="1"/>
  <c r="I221" i="1" a="1"/>
  <c r="I221" i="1" s="1"/>
  <c r="B223" i="1"/>
  <c r="P223" i="1" s="1"/>
  <c r="D223" i="1" l="1"/>
  <c r="E223" i="1"/>
  <c r="F223" i="1"/>
  <c r="T222" i="1"/>
  <c r="S223" i="1"/>
  <c r="R223" i="1"/>
  <c r="I222" i="1" a="1"/>
  <c r="I222" i="1" s="1"/>
  <c r="B224" i="1"/>
  <c r="P224" i="1" s="1"/>
  <c r="D224" i="1" l="1"/>
  <c r="F224" i="1"/>
  <c r="E224" i="1"/>
  <c r="T223" i="1"/>
  <c r="S224" i="1"/>
  <c r="R224" i="1"/>
  <c r="I223" i="1" a="1"/>
  <c r="I223" i="1" s="1"/>
  <c r="B225" i="1"/>
  <c r="P225" i="1" s="1"/>
  <c r="F225" i="1" l="1"/>
  <c r="E225" i="1"/>
  <c r="D225" i="1"/>
  <c r="T224" i="1"/>
  <c r="U224" i="1" s="1"/>
  <c r="S225" i="1"/>
  <c r="R225" i="1"/>
  <c r="I224" i="1" a="1"/>
  <c r="I224" i="1" s="1"/>
  <c r="B226" i="1"/>
  <c r="P226" i="1" s="1"/>
  <c r="F226" i="1" l="1"/>
  <c r="D226" i="1"/>
  <c r="E226" i="1"/>
  <c r="T225" i="1"/>
  <c r="U225" i="1" s="1"/>
  <c r="S226" i="1"/>
  <c r="R226" i="1"/>
  <c r="I225" i="1" a="1"/>
  <c r="I225" i="1" s="1"/>
  <c r="B227" i="1"/>
  <c r="P227" i="1" s="1"/>
  <c r="F227" i="1" l="1"/>
  <c r="D227" i="1"/>
  <c r="E227" i="1"/>
  <c r="T226" i="1"/>
  <c r="U226" i="1" s="1"/>
  <c r="S227" i="1"/>
  <c r="R227" i="1"/>
  <c r="I226" i="1" a="1"/>
  <c r="I226" i="1" s="1"/>
  <c r="B228" i="1"/>
  <c r="P228" i="1" s="1"/>
  <c r="E228" i="1" l="1"/>
  <c r="D228" i="1"/>
  <c r="F228" i="1"/>
  <c r="T227" i="1"/>
  <c r="U227" i="1" s="1"/>
  <c r="S228" i="1"/>
  <c r="R228" i="1"/>
  <c r="I227" i="1" a="1"/>
  <c r="I227" i="1" s="1"/>
  <c r="B229" i="1"/>
  <c r="P229" i="1" s="1"/>
  <c r="E229" i="1" l="1"/>
  <c r="F229" i="1"/>
  <c r="D229" i="1"/>
  <c r="T228" i="1"/>
  <c r="U228" i="1" s="1"/>
  <c r="S229" i="1"/>
  <c r="R229" i="1"/>
  <c r="I228" i="1" a="1"/>
  <c r="I228" i="1" s="1"/>
  <c r="B230" i="1"/>
  <c r="P230" i="1" s="1"/>
  <c r="F230" i="1" l="1"/>
  <c r="E230" i="1"/>
  <c r="D230" i="1"/>
  <c r="T229" i="1"/>
  <c r="S230" i="1"/>
  <c r="R230" i="1"/>
  <c r="I229" i="1" a="1"/>
  <c r="I229" i="1" s="1"/>
  <c r="B231" i="1"/>
  <c r="P231" i="1" s="1"/>
  <c r="D231" i="1" l="1"/>
  <c r="F231" i="1"/>
  <c r="E231" i="1"/>
  <c r="S231" i="1"/>
  <c r="R231" i="1"/>
  <c r="T230" i="1"/>
  <c r="U230" i="1" s="1"/>
  <c r="I230" i="1" a="1"/>
  <c r="I230" i="1" s="1"/>
  <c r="B232" i="1"/>
  <c r="P232" i="1" s="1"/>
  <c r="E232" i="1" l="1"/>
  <c r="D232" i="1"/>
  <c r="F232" i="1"/>
  <c r="T231" i="1"/>
  <c r="U231" i="1" s="1"/>
  <c r="S232" i="1"/>
  <c r="R232" i="1"/>
  <c r="I231" i="1" a="1"/>
  <c r="I231" i="1" s="1"/>
  <c r="B233" i="1"/>
  <c r="P233" i="1" s="1"/>
  <c r="F233" i="1" l="1"/>
  <c r="D233" i="1"/>
  <c r="E233" i="1"/>
  <c r="T232" i="1"/>
  <c r="U232" i="1" s="1"/>
  <c r="S233" i="1"/>
  <c r="R233" i="1"/>
  <c r="I232" i="1" a="1"/>
  <c r="I232" i="1" s="1"/>
  <c r="B234" i="1"/>
  <c r="P234" i="1" s="1"/>
  <c r="D234" i="1" l="1"/>
  <c r="E234" i="1"/>
  <c r="F234" i="1"/>
  <c r="T233" i="1"/>
  <c r="S234" i="1"/>
  <c r="R234" i="1"/>
  <c r="I233" i="1" a="1"/>
  <c r="I233" i="1" s="1"/>
  <c r="B235" i="1"/>
  <c r="P235" i="1" s="1"/>
  <c r="D235" i="1" l="1"/>
  <c r="E235" i="1"/>
  <c r="F235" i="1"/>
  <c r="T234" i="1"/>
  <c r="S235" i="1"/>
  <c r="R235" i="1"/>
  <c r="I234" i="1" a="1"/>
  <c r="I234" i="1" s="1"/>
  <c r="B236" i="1"/>
  <c r="P236" i="1" s="1"/>
  <c r="E236" i="1" l="1"/>
  <c r="F236" i="1"/>
  <c r="D236" i="1"/>
  <c r="T235" i="1"/>
  <c r="S236" i="1"/>
  <c r="R236" i="1"/>
  <c r="I235" i="1" a="1"/>
  <c r="I235" i="1" s="1"/>
  <c r="B237" i="1"/>
  <c r="P237" i="1" s="1"/>
  <c r="D237" i="1" l="1"/>
  <c r="E237" i="1"/>
  <c r="F237" i="1"/>
  <c r="S237" i="1"/>
  <c r="R237" i="1"/>
  <c r="T236" i="1"/>
  <c r="U236" i="1" s="1"/>
  <c r="I236" i="1" a="1"/>
  <c r="I236" i="1" s="1"/>
  <c r="B238" i="1"/>
  <c r="P238" i="1" s="1"/>
  <c r="D238" i="1" l="1"/>
  <c r="E238" i="1"/>
  <c r="F238" i="1"/>
  <c r="T237" i="1"/>
  <c r="U237" i="1" s="1"/>
  <c r="S238" i="1"/>
  <c r="R238" i="1"/>
  <c r="I237" i="1" a="1"/>
  <c r="I237" i="1" s="1"/>
  <c r="B239" i="1"/>
  <c r="P239" i="1" s="1"/>
  <c r="F239" i="1" l="1"/>
  <c r="E239" i="1"/>
  <c r="D239" i="1"/>
  <c r="U157" i="1"/>
  <c r="S239" i="1"/>
  <c r="R239" i="1"/>
  <c r="T238" i="1"/>
  <c r="U238" i="1" s="1"/>
  <c r="I238" i="1" a="1"/>
  <c r="I238" i="1" s="1"/>
  <c r="B240" i="1"/>
  <c r="P240" i="1" s="1"/>
  <c r="F240" i="1" l="1"/>
  <c r="D240" i="1"/>
  <c r="E240" i="1"/>
  <c r="T239" i="1"/>
  <c r="U239" i="1" s="1"/>
  <c r="R240" i="1"/>
  <c r="S240" i="1"/>
  <c r="I239" i="1" a="1"/>
  <c r="I239" i="1" s="1"/>
  <c r="B241" i="1"/>
  <c r="P241" i="1" s="1"/>
  <c r="F241" i="1" l="1"/>
  <c r="E241" i="1"/>
  <c r="D241" i="1"/>
  <c r="S241" i="1"/>
  <c r="R241" i="1"/>
  <c r="T240" i="1"/>
  <c r="U240" i="1" s="1"/>
  <c r="I240" i="1" a="1"/>
  <c r="I240" i="1" s="1"/>
  <c r="B242" i="1"/>
  <c r="P242" i="1" s="1"/>
  <c r="D242" i="1" l="1"/>
  <c r="F242" i="1"/>
  <c r="E242" i="1"/>
  <c r="T241" i="1"/>
  <c r="R242" i="1"/>
  <c r="S242" i="1"/>
  <c r="I241" i="1" a="1"/>
  <c r="I241" i="1" s="1"/>
  <c r="B243" i="1"/>
  <c r="P243" i="1" s="1"/>
  <c r="D243" i="1" l="1"/>
  <c r="E243" i="1"/>
  <c r="F243" i="1"/>
  <c r="T242" i="1"/>
  <c r="U242" i="1" s="1"/>
  <c r="R243" i="1"/>
  <c r="S243" i="1"/>
  <c r="I242" i="1" a="1"/>
  <c r="I242" i="1" s="1"/>
  <c r="B244" i="1"/>
  <c r="P244" i="1" s="1"/>
  <c r="E244" i="1" l="1"/>
  <c r="D244" i="1"/>
  <c r="F244" i="1"/>
  <c r="T243" i="1"/>
  <c r="U243" i="1" s="1"/>
  <c r="S244" i="1"/>
  <c r="R244" i="1"/>
  <c r="I243" i="1" a="1"/>
  <c r="I243" i="1" s="1"/>
  <c r="B245" i="1"/>
  <c r="P245" i="1" s="1"/>
  <c r="F245" i="1" l="1"/>
  <c r="D245" i="1"/>
  <c r="E245" i="1"/>
  <c r="T244" i="1"/>
  <c r="U244" i="1" s="1"/>
  <c r="S245" i="1"/>
  <c r="R245" i="1"/>
  <c r="I244" i="1" a="1"/>
  <c r="I244" i="1" s="1"/>
  <c r="B246" i="1"/>
  <c r="P246" i="1" s="1"/>
  <c r="F246" i="1" l="1"/>
  <c r="D246" i="1"/>
  <c r="E246" i="1"/>
  <c r="T245" i="1"/>
  <c r="R246" i="1"/>
  <c r="S246" i="1"/>
  <c r="I245" i="1" a="1"/>
  <c r="I245" i="1" s="1"/>
  <c r="B247" i="1"/>
  <c r="P247" i="1" s="1"/>
  <c r="F247" i="1" l="1"/>
  <c r="D247" i="1"/>
  <c r="E247" i="1"/>
  <c r="S247" i="1"/>
  <c r="R247" i="1"/>
  <c r="T246" i="1"/>
  <c r="I246" i="1" a="1"/>
  <c r="I246" i="1" s="1"/>
  <c r="B248" i="1"/>
  <c r="P248" i="1" s="1"/>
  <c r="F248" i="1" l="1"/>
  <c r="D248" i="1"/>
  <c r="E248" i="1"/>
  <c r="T247" i="1"/>
  <c r="S248" i="1"/>
  <c r="R248" i="1"/>
  <c r="I247" i="1" a="1"/>
  <c r="I247" i="1" s="1"/>
  <c r="B249" i="1"/>
  <c r="P249" i="1" s="1"/>
  <c r="D249" i="1" l="1"/>
  <c r="E249" i="1"/>
  <c r="F249" i="1"/>
  <c r="T248" i="1"/>
  <c r="U248" i="1" s="1"/>
  <c r="S249" i="1"/>
  <c r="R249" i="1"/>
  <c r="I248" i="1" a="1"/>
  <c r="I248" i="1" s="1"/>
  <c r="B250" i="1"/>
  <c r="P250" i="1" s="1"/>
  <c r="D250" i="1" l="1"/>
  <c r="E250" i="1"/>
  <c r="F250" i="1"/>
  <c r="T249" i="1"/>
  <c r="U249" i="1" s="1"/>
  <c r="U161" i="1"/>
  <c r="S250" i="1"/>
  <c r="R250" i="1"/>
  <c r="I249" i="1" a="1"/>
  <c r="I249" i="1" s="1"/>
  <c r="B251" i="1"/>
  <c r="P251" i="1" s="1"/>
  <c r="E251" i="1" l="1"/>
  <c r="D251" i="1"/>
  <c r="F251" i="1"/>
  <c r="S251" i="1"/>
  <c r="R251" i="1"/>
  <c r="T250" i="1"/>
  <c r="U250" i="1" s="1"/>
  <c r="I250" i="1" a="1"/>
  <c r="I250" i="1" s="1"/>
  <c r="B252" i="1"/>
  <c r="P252" i="1" s="1"/>
  <c r="E252" i="1" l="1"/>
  <c r="D252" i="1"/>
  <c r="F252" i="1"/>
  <c r="T251" i="1"/>
  <c r="U251" i="1" s="1"/>
  <c r="S252" i="1"/>
  <c r="R252" i="1"/>
  <c r="I251" i="1" a="1"/>
  <c r="I251" i="1" s="1"/>
  <c r="B253" i="1"/>
  <c r="P253" i="1" s="1"/>
  <c r="D253" i="1" l="1"/>
  <c r="E253" i="1"/>
  <c r="F253" i="1"/>
  <c r="U162" i="1"/>
  <c r="T252" i="1"/>
  <c r="U252" i="1" s="1"/>
  <c r="R253" i="1"/>
  <c r="S253" i="1"/>
  <c r="I252" i="1" a="1"/>
  <c r="I252" i="1" s="1"/>
  <c r="B254" i="1"/>
  <c r="P254" i="1" s="1"/>
  <c r="D254" i="1" l="1"/>
  <c r="E254" i="1"/>
  <c r="F254" i="1"/>
  <c r="S254" i="1"/>
  <c r="R254" i="1"/>
  <c r="T253" i="1"/>
  <c r="I253" i="1" a="1"/>
  <c r="I253" i="1" s="1"/>
  <c r="B255" i="1"/>
  <c r="P255" i="1" s="1"/>
  <c r="E255" i="1" l="1"/>
  <c r="D255" i="1"/>
  <c r="F255" i="1"/>
  <c r="T254" i="1"/>
  <c r="U254" i="1" s="1"/>
  <c r="S255" i="1"/>
  <c r="R255" i="1"/>
  <c r="I254" i="1" a="1"/>
  <c r="I254" i="1" s="1"/>
  <c r="B256" i="1"/>
  <c r="P256" i="1" s="1"/>
  <c r="F256" i="1" l="1"/>
  <c r="D256" i="1"/>
  <c r="E256" i="1"/>
  <c r="R256" i="1"/>
  <c r="S256" i="1"/>
  <c r="T255" i="1"/>
  <c r="U255" i="1" s="1"/>
  <c r="I255" i="1" a="1"/>
  <c r="I255" i="1" s="1"/>
  <c r="B257" i="1"/>
  <c r="P257" i="1" s="1"/>
  <c r="E257" i="1" l="1"/>
  <c r="F257" i="1"/>
  <c r="D257" i="1"/>
  <c r="T256" i="1"/>
  <c r="U256" i="1" s="1"/>
  <c r="S257" i="1"/>
  <c r="R257" i="1"/>
  <c r="I256" i="1" a="1"/>
  <c r="I256" i="1" s="1"/>
  <c r="B258" i="1"/>
  <c r="P258" i="1" s="1"/>
  <c r="E258" i="1" l="1"/>
  <c r="D258" i="1"/>
  <c r="F258" i="1"/>
  <c r="T257" i="1"/>
  <c r="S258" i="1"/>
  <c r="R258" i="1"/>
  <c r="I257" i="1" a="1"/>
  <c r="I257" i="1" s="1"/>
  <c r="B259" i="1"/>
  <c r="P259" i="1" s="1"/>
  <c r="F259" i="1" l="1"/>
  <c r="D259" i="1"/>
  <c r="E259" i="1"/>
  <c r="S259" i="1"/>
  <c r="R259" i="1"/>
  <c r="T258" i="1"/>
  <c r="I258" i="1" a="1"/>
  <c r="I258" i="1" s="1"/>
  <c r="B260" i="1"/>
  <c r="P260" i="1" s="1"/>
  <c r="D260" i="1" l="1"/>
  <c r="E260" i="1"/>
  <c r="F260" i="1"/>
  <c r="T259" i="1"/>
  <c r="S260" i="1"/>
  <c r="R260" i="1"/>
  <c r="I259" i="1" a="1"/>
  <c r="I259" i="1" s="1"/>
  <c r="B261" i="1"/>
  <c r="P261" i="1" s="1"/>
  <c r="D261" i="1" l="1"/>
  <c r="F261" i="1"/>
  <c r="E261" i="1"/>
  <c r="T260" i="1"/>
  <c r="U260" i="1" s="1"/>
  <c r="S261" i="1"/>
  <c r="R261" i="1"/>
  <c r="I260" i="1" a="1"/>
  <c r="I260" i="1" s="1"/>
  <c r="B262" i="1"/>
  <c r="P262" i="1" s="1"/>
  <c r="E262" i="1" l="1"/>
  <c r="D262" i="1"/>
  <c r="F262" i="1"/>
  <c r="T261" i="1"/>
  <c r="U261" i="1" s="1"/>
  <c r="S262" i="1"/>
  <c r="R262" i="1"/>
  <c r="I261" i="1" a="1"/>
  <c r="I261" i="1" s="1"/>
  <c r="B263" i="1"/>
  <c r="P263" i="1" s="1"/>
  <c r="D263" i="1" l="1"/>
  <c r="F263" i="1"/>
  <c r="E263" i="1"/>
  <c r="T262" i="1"/>
  <c r="U262" i="1" s="1"/>
  <c r="S263" i="1"/>
  <c r="R263" i="1"/>
  <c r="I262" i="1" a="1"/>
  <c r="I262" i="1" s="1"/>
  <c r="B264" i="1"/>
  <c r="P264" i="1" s="1"/>
  <c r="E264" i="1" l="1"/>
  <c r="F264" i="1"/>
  <c r="D264" i="1"/>
  <c r="S264" i="1"/>
  <c r="R264" i="1"/>
  <c r="T263" i="1"/>
  <c r="U263" i="1" s="1"/>
  <c r="I263" i="1" a="1"/>
  <c r="I263" i="1" s="1"/>
  <c r="B265" i="1"/>
  <c r="P265" i="1" s="1"/>
  <c r="E265" i="1" l="1"/>
  <c r="D265" i="1"/>
  <c r="F265" i="1"/>
  <c r="T264" i="1"/>
  <c r="U264" i="1" s="1"/>
  <c r="S265" i="1"/>
  <c r="R265" i="1"/>
  <c r="I264" i="1" a="1"/>
  <c r="I264" i="1" s="1"/>
  <c r="B266" i="1"/>
  <c r="P266" i="1" s="1"/>
  <c r="D266" i="1" l="1"/>
  <c r="E266" i="1"/>
  <c r="F266" i="1"/>
  <c r="T265" i="1"/>
  <c r="S266" i="1"/>
  <c r="R266" i="1"/>
  <c r="I265" i="1" a="1"/>
  <c r="I265" i="1" s="1"/>
  <c r="B267" i="1"/>
  <c r="P267" i="1" s="1"/>
  <c r="D267" i="1" l="1"/>
  <c r="E267" i="1"/>
  <c r="F267" i="1"/>
  <c r="S267" i="1"/>
  <c r="R267" i="1"/>
  <c r="T266" i="1"/>
  <c r="U266" i="1" s="1"/>
  <c r="I266" i="1" a="1"/>
  <c r="I266" i="1" s="1"/>
  <c r="B268" i="1"/>
  <c r="P268" i="1" s="1"/>
  <c r="F268" i="1" l="1"/>
  <c r="E268" i="1"/>
  <c r="D268" i="1"/>
  <c r="T267" i="1"/>
  <c r="U267" i="1" s="1"/>
  <c r="S268" i="1"/>
  <c r="R268" i="1"/>
  <c r="I267" i="1" a="1"/>
  <c r="I267" i="1" s="1"/>
  <c r="B269" i="1"/>
  <c r="P269" i="1" s="1"/>
  <c r="D269" i="1" l="1"/>
  <c r="F269" i="1"/>
  <c r="E269" i="1"/>
  <c r="T268" i="1"/>
  <c r="U268" i="1" s="1"/>
  <c r="R269" i="1"/>
  <c r="S269" i="1"/>
  <c r="I268" i="1" a="1"/>
  <c r="I268" i="1" s="1"/>
  <c r="B270" i="1"/>
  <c r="P270" i="1" s="1"/>
  <c r="D270" i="1" l="1"/>
  <c r="F270" i="1"/>
  <c r="E270" i="1"/>
  <c r="S270" i="1"/>
  <c r="R270" i="1"/>
  <c r="T269" i="1"/>
  <c r="I269" i="1" a="1"/>
  <c r="I269" i="1" s="1"/>
  <c r="B271" i="1"/>
  <c r="P271" i="1" s="1"/>
  <c r="D271" i="1" l="1"/>
  <c r="E271" i="1"/>
  <c r="F271" i="1"/>
  <c r="T270" i="1"/>
  <c r="S271" i="1"/>
  <c r="R271" i="1"/>
  <c r="I270" i="1" a="1"/>
  <c r="I270" i="1" s="1"/>
  <c r="B272" i="1"/>
  <c r="P272" i="1" s="1"/>
  <c r="D272" i="1" l="1"/>
  <c r="F272" i="1"/>
  <c r="E272" i="1"/>
  <c r="U169" i="1"/>
  <c r="T271" i="1"/>
  <c r="S272" i="1"/>
  <c r="R272" i="1"/>
  <c r="I271" i="1" a="1"/>
  <c r="I271" i="1" s="1"/>
  <c r="B273" i="1"/>
  <c r="P273" i="1" s="1"/>
  <c r="D273" i="1" l="1"/>
  <c r="F273" i="1"/>
  <c r="E273" i="1"/>
  <c r="T272" i="1"/>
  <c r="U272" i="1" s="1"/>
  <c r="S273" i="1"/>
  <c r="R273" i="1"/>
  <c r="I272" i="1" a="1"/>
  <c r="I272" i="1" s="1"/>
  <c r="B274" i="1"/>
  <c r="P274" i="1" s="1"/>
  <c r="E274" i="1" l="1"/>
  <c r="D274" i="1"/>
  <c r="F274" i="1"/>
  <c r="T273" i="1"/>
  <c r="U273" i="1" s="1"/>
  <c r="R274" i="1"/>
  <c r="S274" i="1"/>
  <c r="I273" i="1" a="1"/>
  <c r="I273" i="1" s="1"/>
  <c r="B275" i="1"/>
  <c r="P275" i="1" s="1"/>
  <c r="D275" i="1" l="1"/>
  <c r="F275" i="1"/>
  <c r="E275" i="1"/>
  <c r="S275" i="1"/>
  <c r="R275" i="1"/>
  <c r="T274" i="1"/>
  <c r="U274" i="1" s="1"/>
  <c r="I274" i="1" a="1"/>
  <c r="I274" i="1" s="1"/>
  <c r="B276" i="1"/>
  <c r="P276" i="1" s="1"/>
  <c r="D276" i="1" l="1"/>
  <c r="E276" i="1"/>
  <c r="F276" i="1"/>
  <c r="T275" i="1"/>
  <c r="U275" i="1" s="1"/>
  <c r="S276" i="1"/>
  <c r="R276" i="1"/>
  <c r="I275" i="1" a="1"/>
  <c r="I275" i="1" s="1"/>
  <c r="B277" i="1"/>
  <c r="P277" i="1" s="1"/>
  <c r="D277" i="1" l="1"/>
  <c r="F277" i="1"/>
  <c r="E277" i="1"/>
  <c r="T276" i="1"/>
  <c r="U276" i="1" s="1"/>
  <c r="S277" i="1"/>
  <c r="R277" i="1"/>
  <c r="I276" i="1" a="1"/>
  <c r="I276" i="1" s="1"/>
  <c r="B278" i="1"/>
  <c r="P278" i="1" s="1"/>
  <c r="D278" i="1" l="1"/>
  <c r="E278" i="1"/>
  <c r="F278" i="1"/>
  <c r="T277" i="1"/>
  <c r="R278" i="1"/>
  <c r="S278" i="1"/>
  <c r="I277" i="1" a="1"/>
  <c r="I277" i="1" s="1"/>
  <c r="B279" i="1"/>
  <c r="P279" i="1" s="1"/>
  <c r="D279" i="1" l="1"/>
  <c r="E279" i="1"/>
  <c r="F279" i="1"/>
  <c r="T278" i="1"/>
  <c r="U278" i="1" s="1"/>
  <c r="S279" i="1"/>
  <c r="R279" i="1"/>
  <c r="I278" i="1" a="1"/>
  <c r="I278" i="1" s="1"/>
  <c r="B280" i="1"/>
  <c r="P280" i="1" s="1"/>
  <c r="F280" i="1" l="1"/>
  <c r="D280" i="1"/>
  <c r="E280" i="1"/>
  <c r="T279" i="1"/>
  <c r="U279" i="1" s="1"/>
  <c r="S280" i="1"/>
  <c r="R280" i="1"/>
  <c r="I279" i="1" a="1"/>
  <c r="I279" i="1" s="1"/>
  <c r="B281" i="1"/>
  <c r="P281" i="1" s="1"/>
  <c r="F281" i="1" l="1"/>
  <c r="E281" i="1"/>
  <c r="D281" i="1"/>
  <c r="T280" i="1"/>
  <c r="U280" i="1" s="1"/>
  <c r="S281" i="1"/>
  <c r="R281" i="1"/>
  <c r="I280" i="1" a="1"/>
  <c r="I280" i="1" s="1"/>
  <c r="B282" i="1"/>
  <c r="P282" i="1" s="1"/>
  <c r="D282" i="1" l="1"/>
  <c r="E282" i="1"/>
  <c r="F282" i="1"/>
  <c r="U173" i="1"/>
  <c r="T281" i="1"/>
  <c r="U281" i="1" s="1"/>
  <c r="S282" i="1"/>
  <c r="R282" i="1"/>
  <c r="I281" i="1" a="1"/>
  <c r="I281" i="1" s="1"/>
  <c r="B283" i="1"/>
  <c r="P283" i="1" s="1"/>
  <c r="E283" i="1" l="1"/>
  <c r="D283" i="1"/>
  <c r="F283" i="1"/>
  <c r="T282" i="1"/>
  <c r="U282" i="1" s="1"/>
  <c r="S283" i="1"/>
  <c r="R283" i="1"/>
  <c r="I282" i="1" a="1"/>
  <c r="I282" i="1" s="1"/>
  <c r="B284" i="1"/>
  <c r="P284" i="1" s="1"/>
  <c r="E284" i="1" l="1"/>
  <c r="D284" i="1"/>
  <c r="F284" i="1"/>
  <c r="S284" i="1"/>
  <c r="R284" i="1"/>
  <c r="T283" i="1"/>
  <c r="U283" i="1" s="1"/>
  <c r="I283" i="1" a="1"/>
  <c r="I283" i="1" s="1"/>
  <c r="B285" i="1"/>
  <c r="P285" i="1" s="1"/>
  <c r="D285" i="1" l="1"/>
  <c r="E285" i="1"/>
  <c r="F285" i="1"/>
  <c r="T284" i="1"/>
  <c r="U284" i="1" s="1"/>
  <c r="R285" i="1"/>
  <c r="S285" i="1"/>
  <c r="I284" i="1" a="1"/>
  <c r="I284" i="1" s="1"/>
  <c r="B286" i="1"/>
  <c r="P286" i="1" s="1"/>
  <c r="D286" i="1" l="1"/>
  <c r="E286" i="1"/>
  <c r="F286" i="1"/>
  <c r="U174" i="1"/>
  <c r="S286" i="1"/>
  <c r="R286" i="1"/>
  <c r="T285" i="1"/>
  <c r="U285" i="1" s="1"/>
  <c r="I285" i="1" a="1"/>
  <c r="I285" i="1" s="1"/>
  <c r="B287" i="1"/>
  <c r="P287" i="1" s="1"/>
  <c r="E287" i="1" l="1"/>
  <c r="F287" i="1"/>
  <c r="D287" i="1"/>
  <c r="T286" i="1"/>
  <c r="U286" i="1" s="1"/>
  <c r="S287" i="1"/>
  <c r="R287" i="1"/>
  <c r="I286" i="1" a="1"/>
  <c r="I286" i="1" s="1"/>
  <c r="B288" i="1"/>
  <c r="P288" i="1" s="1"/>
  <c r="F288" i="1" l="1"/>
  <c r="D288" i="1"/>
  <c r="E288" i="1"/>
  <c r="T287" i="1"/>
  <c r="U287" i="1" s="1"/>
  <c r="R288" i="1"/>
  <c r="S288" i="1"/>
  <c r="I287" i="1" a="1"/>
  <c r="I287" i="1" s="1"/>
  <c r="B289" i="1"/>
  <c r="P289" i="1" s="1"/>
  <c r="D289" i="1" l="1"/>
  <c r="E289" i="1"/>
  <c r="F289" i="1"/>
  <c r="T288" i="1"/>
  <c r="U288" i="1" s="1"/>
  <c r="S289" i="1"/>
  <c r="R289" i="1"/>
  <c r="I288" i="1" a="1"/>
  <c r="I288" i="1" s="1"/>
  <c r="B290" i="1"/>
  <c r="P290" i="1" s="1"/>
  <c r="D290" i="1" l="1"/>
  <c r="F290" i="1"/>
  <c r="E290" i="1"/>
  <c r="T289" i="1"/>
  <c r="S290" i="1"/>
  <c r="R290" i="1"/>
  <c r="I289" i="1" a="1"/>
  <c r="I289" i="1" s="1"/>
  <c r="B291" i="1"/>
  <c r="P291" i="1" s="1"/>
  <c r="D291" i="1" l="1"/>
  <c r="F291" i="1"/>
  <c r="E291" i="1"/>
  <c r="T290" i="1"/>
  <c r="U290" i="1" s="1"/>
  <c r="S291" i="1"/>
  <c r="R291" i="1"/>
  <c r="I290" i="1" a="1"/>
  <c r="I290" i="1" s="1"/>
  <c r="B292" i="1"/>
  <c r="P292" i="1" s="1"/>
  <c r="D292" i="1" l="1"/>
  <c r="E292" i="1"/>
  <c r="F292" i="1"/>
  <c r="S292" i="1"/>
  <c r="R292" i="1"/>
  <c r="T291" i="1"/>
  <c r="U291" i="1" s="1"/>
  <c r="I291" i="1" a="1"/>
  <c r="I291" i="1" s="1"/>
  <c r="B293" i="1"/>
  <c r="P293" i="1" s="1"/>
  <c r="E293" i="1" l="1"/>
  <c r="F293" i="1"/>
  <c r="D293" i="1"/>
  <c r="T292" i="1"/>
  <c r="U292" i="1" s="1"/>
  <c r="S293" i="1"/>
  <c r="R293" i="1"/>
  <c r="I292" i="1" a="1"/>
  <c r="I292" i="1" s="1"/>
  <c r="B294" i="1"/>
  <c r="P294" i="1" s="1"/>
  <c r="F294" i="1" l="1"/>
  <c r="D294" i="1"/>
  <c r="E294" i="1"/>
  <c r="T293" i="1"/>
  <c r="U293" i="1" s="1"/>
  <c r="S294" i="1"/>
  <c r="R294" i="1"/>
  <c r="I293" i="1" a="1"/>
  <c r="I293" i="1" s="1"/>
  <c r="B295" i="1"/>
  <c r="P295" i="1" s="1"/>
  <c r="D295" i="1" l="1"/>
  <c r="F295" i="1"/>
  <c r="E295" i="1"/>
  <c r="S295" i="1"/>
  <c r="R295" i="1"/>
  <c r="T294" i="1"/>
  <c r="U294" i="1" s="1"/>
  <c r="I294" i="1" a="1"/>
  <c r="I294" i="1" s="1"/>
  <c r="B296" i="1"/>
  <c r="P296" i="1" s="1"/>
  <c r="F296" i="1" l="1"/>
  <c r="E296" i="1"/>
  <c r="D296" i="1"/>
  <c r="T295" i="1"/>
  <c r="U295" i="1" s="1"/>
  <c r="S296" i="1"/>
  <c r="R296" i="1"/>
  <c r="I295" i="1" a="1"/>
  <c r="I295" i="1" s="1"/>
  <c r="B297" i="1"/>
  <c r="P297" i="1" s="1"/>
  <c r="F297" i="1" l="1"/>
  <c r="E297" i="1"/>
  <c r="D297" i="1"/>
  <c r="T296" i="1"/>
  <c r="U296" i="1" s="1"/>
  <c r="S297" i="1"/>
  <c r="R297" i="1"/>
  <c r="I296" i="1" a="1"/>
  <c r="I296" i="1" s="1"/>
  <c r="B298" i="1"/>
  <c r="P298" i="1" s="1"/>
  <c r="D298" i="1" l="1"/>
  <c r="F298" i="1"/>
  <c r="E298" i="1"/>
  <c r="S298" i="1"/>
  <c r="R298" i="1"/>
  <c r="T297" i="1"/>
  <c r="U297" i="1" s="1"/>
  <c r="I297" i="1" a="1"/>
  <c r="I297" i="1" s="1"/>
  <c r="B299" i="1"/>
  <c r="P299" i="1" s="1"/>
  <c r="F299" i="1" l="1"/>
  <c r="D299" i="1"/>
  <c r="E299" i="1"/>
  <c r="T298" i="1"/>
  <c r="U298" i="1" s="1"/>
  <c r="S299" i="1"/>
  <c r="R299" i="1"/>
  <c r="I298" i="1" a="1"/>
  <c r="I298" i="1" s="1"/>
  <c r="B300" i="1"/>
  <c r="P300" i="1" s="1"/>
  <c r="F300" i="1" l="1"/>
  <c r="E300" i="1"/>
  <c r="D300" i="1"/>
  <c r="T299" i="1"/>
  <c r="U299" i="1" s="1"/>
  <c r="S300" i="1"/>
  <c r="R300" i="1"/>
  <c r="I299" i="1" a="1"/>
  <c r="I299" i="1" s="1"/>
  <c r="B301" i="1"/>
  <c r="P301" i="1" s="1"/>
  <c r="E301" i="1" l="1"/>
  <c r="D301" i="1"/>
  <c r="F301" i="1"/>
  <c r="T300" i="1"/>
  <c r="U300" i="1" s="1"/>
  <c r="R301" i="1"/>
  <c r="S301" i="1"/>
  <c r="I300" i="1" a="1"/>
  <c r="I300" i="1" s="1"/>
  <c r="B302" i="1"/>
  <c r="P302" i="1" s="1"/>
  <c r="D302" i="1" l="1"/>
  <c r="F302" i="1"/>
  <c r="E302" i="1"/>
  <c r="T301" i="1"/>
  <c r="S302" i="1"/>
  <c r="R302" i="1"/>
  <c r="I301" i="1" a="1"/>
  <c r="I301" i="1" s="1"/>
  <c r="B303" i="1"/>
  <c r="P303" i="1" s="1"/>
  <c r="F303" i="1" l="1"/>
  <c r="D303" i="1"/>
  <c r="E303" i="1"/>
  <c r="T302" i="1"/>
  <c r="U302" i="1" s="1"/>
  <c r="S303" i="1"/>
  <c r="R303" i="1"/>
  <c r="I302" i="1" a="1"/>
  <c r="I302" i="1" s="1"/>
  <c r="B304" i="1"/>
  <c r="P304" i="1" s="1"/>
  <c r="F304" i="1" l="1"/>
  <c r="E304" i="1"/>
  <c r="D304" i="1"/>
  <c r="T303" i="1"/>
  <c r="U303" i="1" s="1"/>
  <c r="S304" i="1"/>
  <c r="R304" i="1"/>
  <c r="I303" i="1" a="1"/>
  <c r="I303" i="1" s="1"/>
  <c r="B305" i="1"/>
  <c r="P305" i="1" s="1"/>
  <c r="D305" i="1" l="1"/>
  <c r="E305" i="1"/>
  <c r="F305" i="1"/>
  <c r="T304" i="1"/>
  <c r="U304" i="1" s="1"/>
  <c r="U181" i="1"/>
  <c r="S305" i="1"/>
  <c r="R305" i="1"/>
  <c r="I304" i="1" a="1"/>
  <c r="I304" i="1" s="1"/>
  <c r="B306" i="1"/>
  <c r="P306" i="1" s="1"/>
  <c r="E306" i="1" l="1"/>
  <c r="D306" i="1"/>
  <c r="F306" i="1"/>
  <c r="T305" i="1"/>
  <c r="U305" i="1" s="1"/>
  <c r="S306" i="1"/>
  <c r="R306" i="1"/>
  <c r="I305" i="1" a="1"/>
  <c r="I305" i="1" s="1"/>
  <c r="B307" i="1"/>
  <c r="P307" i="1" s="1"/>
  <c r="F307" i="1" l="1"/>
  <c r="D307" i="1"/>
  <c r="E307" i="1"/>
  <c r="T306" i="1"/>
  <c r="U306" i="1" s="1"/>
  <c r="S307" i="1"/>
  <c r="R307" i="1"/>
  <c r="I306" i="1" a="1"/>
  <c r="I306" i="1" s="1"/>
  <c r="B308" i="1"/>
  <c r="P308" i="1" s="1"/>
  <c r="F308" i="1" l="1"/>
  <c r="D308" i="1"/>
  <c r="E308" i="1"/>
  <c r="T307" i="1"/>
  <c r="U307" i="1" s="1"/>
  <c r="S308" i="1"/>
  <c r="R308" i="1"/>
  <c r="I307" i="1" a="1"/>
  <c r="I307" i="1" s="1"/>
  <c r="B309" i="1"/>
  <c r="P309" i="1" s="1"/>
  <c r="D309" i="1" l="1"/>
  <c r="E309" i="1"/>
  <c r="F309" i="1"/>
  <c r="S309" i="1"/>
  <c r="R309" i="1"/>
  <c r="T308" i="1"/>
  <c r="U308" i="1" s="1"/>
  <c r="I308" i="1" a="1"/>
  <c r="I308" i="1" s="1"/>
  <c r="E68" i="1" s="1"/>
  <c r="B310" i="1"/>
  <c r="P310" i="1" s="1"/>
  <c r="D310" i="1" l="1"/>
  <c r="E310" i="1"/>
  <c r="F310" i="1"/>
  <c r="T309" i="1"/>
  <c r="U309" i="1" s="1"/>
  <c r="R310" i="1"/>
  <c r="S310" i="1"/>
  <c r="I309" i="1" a="1"/>
  <c r="I309" i="1" s="1"/>
  <c r="B311" i="1"/>
  <c r="P311" i="1" s="1"/>
  <c r="D311" i="1" l="1"/>
  <c r="E311" i="1"/>
  <c r="F311" i="1"/>
  <c r="S311" i="1"/>
  <c r="R311" i="1"/>
  <c r="T310" i="1"/>
  <c r="U310" i="1" s="1"/>
  <c r="I310" i="1" a="1"/>
  <c r="I310" i="1" s="1"/>
  <c r="B312" i="1"/>
  <c r="P312" i="1" s="1"/>
  <c r="E312" i="1" l="1"/>
  <c r="F312" i="1"/>
  <c r="D312" i="1"/>
  <c r="T311" i="1"/>
  <c r="U311" i="1" s="1"/>
  <c r="S312" i="1"/>
  <c r="R312" i="1"/>
  <c r="I311" i="1" a="1"/>
  <c r="I311" i="1" s="1"/>
  <c r="B313" i="1"/>
  <c r="P313" i="1" s="1"/>
  <c r="F313" i="1" l="1"/>
  <c r="E313" i="1"/>
  <c r="D313" i="1"/>
  <c r="T312" i="1"/>
  <c r="U312" i="1" s="1"/>
  <c r="S313" i="1"/>
  <c r="R313" i="1"/>
  <c r="I312" i="1" a="1"/>
  <c r="I312" i="1" s="1"/>
  <c r="B314" i="1"/>
  <c r="P314" i="1" s="1"/>
  <c r="D314" i="1" l="1"/>
  <c r="F314" i="1"/>
  <c r="E314" i="1"/>
  <c r="T313" i="1"/>
  <c r="S314" i="1"/>
  <c r="R314" i="1"/>
  <c r="I313" i="1" a="1"/>
  <c r="I313" i="1" s="1"/>
  <c r="B315" i="1"/>
  <c r="P315" i="1" s="1"/>
  <c r="D315" i="1" l="1"/>
  <c r="F315" i="1"/>
  <c r="E315" i="1"/>
  <c r="T314" i="1"/>
  <c r="U314" i="1" s="1"/>
  <c r="S315" i="1"/>
  <c r="R315" i="1"/>
  <c r="I314" i="1" a="1"/>
  <c r="I314" i="1" s="1"/>
  <c r="B316" i="1"/>
  <c r="P316" i="1" s="1"/>
  <c r="E316" i="1" l="1"/>
  <c r="F316" i="1"/>
  <c r="D316" i="1"/>
  <c r="U185" i="1"/>
  <c r="T315" i="1"/>
  <c r="U315" i="1" s="1"/>
  <c r="S316" i="1"/>
  <c r="R316" i="1"/>
  <c r="I315" i="1" a="1"/>
  <c r="I315" i="1" s="1"/>
  <c r="B317" i="1"/>
  <c r="P317" i="1" s="1"/>
  <c r="D317" i="1" l="1"/>
  <c r="F317" i="1"/>
  <c r="E317" i="1"/>
  <c r="T316" i="1"/>
  <c r="U316" i="1" s="1"/>
  <c r="R317" i="1"/>
  <c r="S317" i="1"/>
  <c r="I316" i="1" a="1"/>
  <c r="I316" i="1" s="1"/>
  <c r="B318" i="1"/>
  <c r="P318" i="1" s="1"/>
  <c r="D318" i="1" l="1"/>
  <c r="E318" i="1"/>
  <c r="F318" i="1"/>
  <c r="S318" i="1"/>
  <c r="R318" i="1"/>
  <c r="T317" i="1"/>
  <c r="U317" i="1" s="1"/>
  <c r="I317" i="1" a="1"/>
  <c r="I317" i="1" s="1"/>
  <c r="B319" i="1"/>
  <c r="P319" i="1" s="1"/>
  <c r="E319" i="1" l="1"/>
  <c r="F319" i="1"/>
  <c r="D319" i="1"/>
  <c r="T318" i="1"/>
  <c r="U318" i="1" s="1"/>
  <c r="S319" i="1"/>
  <c r="R319" i="1"/>
  <c r="I318" i="1" a="1"/>
  <c r="I318" i="1" s="1"/>
  <c r="B320" i="1"/>
  <c r="P320" i="1" s="1"/>
  <c r="F320" i="1" l="1"/>
  <c r="D320" i="1"/>
  <c r="E320" i="1"/>
  <c r="U186" i="1"/>
  <c r="T319" i="1"/>
  <c r="U319" i="1" s="1"/>
  <c r="R320" i="1"/>
  <c r="S320" i="1"/>
  <c r="I319" i="1" a="1"/>
  <c r="I319" i="1" s="1"/>
  <c r="B321" i="1"/>
  <c r="P321" i="1" s="1"/>
  <c r="E321" i="1" l="1"/>
  <c r="F321" i="1"/>
  <c r="D321" i="1"/>
  <c r="R321" i="1"/>
  <c r="S321" i="1"/>
  <c r="T320" i="1"/>
  <c r="U320" i="1" s="1"/>
  <c r="I320" i="1" a="1"/>
  <c r="I320" i="1" s="1"/>
  <c r="B322" i="1"/>
  <c r="P322" i="1" s="1"/>
  <c r="F322" i="1" l="1"/>
  <c r="D322" i="1"/>
  <c r="E322" i="1"/>
  <c r="T321" i="1"/>
  <c r="U321" i="1" s="1"/>
  <c r="S322" i="1"/>
  <c r="R322" i="1"/>
  <c r="I321" i="1" a="1"/>
  <c r="I321" i="1" s="1"/>
  <c r="B323" i="1"/>
  <c r="P323" i="1" s="1"/>
  <c r="E323" i="1" l="1"/>
  <c r="D323" i="1"/>
  <c r="F323" i="1"/>
  <c r="S323" i="1"/>
  <c r="R323" i="1"/>
  <c r="T322" i="1"/>
  <c r="U322" i="1" s="1"/>
  <c r="I322" i="1" a="1"/>
  <c r="I322" i="1" s="1"/>
  <c r="B324" i="1"/>
  <c r="P324" i="1" s="1"/>
  <c r="D324" i="1" l="1"/>
  <c r="F324" i="1"/>
  <c r="E324" i="1"/>
  <c r="T323" i="1"/>
  <c r="U323" i="1" s="1"/>
  <c r="S324" i="1"/>
  <c r="R324" i="1"/>
  <c r="I323" i="1" a="1"/>
  <c r="I323" i="1" s="1"/>
  <c r="B325" i="1"/>
  <c r="P325" i="1" s="1"/>
  <c r="E325" i="1" l="1"/>
  <c r="F325" i="1"/>
  <c r="D325" i="1"/>
  <c r="T324" i="1"/>
  <c r="U324" i="1" s="1"/>
  <c r="S325" i="1"/>
  <c r="R325" i="1"/>
  <c r="I324" i="1" a="1"/>
  <c r="I324" i="1" s="1"/>
  <c r="B326" i="1"/>
  <c r="P326" i="1" s="1"/>
  <c r="D326" i="1" l="1"/>
  <c r="F326" i="1"/>
  <c r="E326" i="1"/>
  <c r="T325" i="1"/>
  <c r="S326" i="1"/>
  <c r="R326" i="1"/>
  <c r="I325" i="1" a="1"/>
  <c r="I325" i="1" s="1"/>
  <c r="B327" i="1"/>
  <c r="P327" i="1" s="1"/>
  <c r="D327" i="1" l="1"/>
  <c r="F327" i="1"/>
  <c r="E327" i="1"/>
  <c r="T326" i="1"/>
  <c r="U326" i="1" s="1"/>
  <c r="S327" i="1"/>
  <c r="R327" i="1"/>
  <c r="I326" i="1" a="1"/>
  <c r="I326" i="1" s="1"/>
  <c r="B328" i="1"/>
  <c r="P328" i="1" s="1"/>
  <c r="D328" i="1" l="1"/>
  <c r="F328" i="1"/>
  <c r="E328" i="1"/>
  <c r="T327" i="1"/>
  <c r="U327" i="1" s="1"/>
  <c r="S328" i="1"/>
  <c r="R328" i="1"/>
  <c r="I327" i="1" a="1"/>
  <c r="I327" i="1" s="1"/>
  <c r="B329" i="1"/>
  <c r="P329" i="1" s="1"/>
  <c r="D329" i="1" l="1"/>
  <c r="F329" i="1"/>
  <c r="E329" i="1"/>
  <c r="T328" i="1"/>
  <c r="U328" i="1" s="1"/>
  <c r="S329" i="1"/>
  <c r="R329" i="1"/>
  <c r="I328" i="1" a="1"/>
  <c r="I328" i="1" s="1"/>
  <c r="B330" i="1"/>
  <c r="P330" i="1" s="1"/>
  <c r="D330" i="1" l="1"/>
  <c r="E330" i="1"/>
  <c r="F330" i="1"/>
  <c r="T329" i="1"/>
  <c r="U329" i="1" s="1"/>
  <c r="S330" i="1"/>
  <c r="R330" i="1"/>
  <c r="I329" i="1" a="1"/>
  <c r="I329" i="1" s="1"/>
  <c r="B331" i="1"/>
  <c r="P331" i="1" s="1"/>
  <c r="D331" i="1" l="1"/>
  <c r="F331" i="1"/>
  <c r="E331" i="1"/>
  <c r="T330" i="1"/>
  <c r="U330" i="1" s="1"/>
  <c r="S331" i="1"/>
  <c r="R331" i="1"/>
  <c r="I330" i="1" a="1"/>
  <c r="I330" i="1" s="1"/>
  <c r="B332" i="1"/>
  <c r="P332" i="1" s="1"/>
  <c r="D332" i="1" l="1"/>
  <c r="F332" i="1"/>
  <c r="E332" i="1"/>
  <c r="T331" i="1"/>
  <c r="U331" i="1" s="1"/>
  <c r="S332" i="1"/>
  <c r="R332" i="1"/>
  <c r="I331" i="1" a="1"/>
  <c r="I331" i="1" s="1"/>
  <c r="B333" i="1"/>
  <c r="P333" i="1" s="1"/>
  <c r="F333" i="1" l="1"/>
  <c r="D333" i="1"/>
  <c r="E333" i="1"/>
  <c r="T332" i="1"/>
  <c r="U332" i="1" s="1"/>
  <c r="R333" i="1"/>
  <c r="S333" i="1"/>
  <c r="I332" i="1" a="1"/>
  <c r="I332" i="1" s="1"/>
  <c r="B334" i="1"/>
  <c r="P334" i="1" s="1"/>
  <c r="E334" i="1" l="1"/>
  <c r="D334" i="1"/>
  <c r="F334" i="1"/>
  <c r="S334" i="1"/>
  <c r="R334" i="1"/>
  <c r="T333" i="1"/>
  <c r="U333" i="1" s="1"/>
  <c r="I333" i="1" a="1"/>
  <c r="I333" i="1" s="1"/>
  <c r="B335" i="1"/>
  <c r="P335" i="1" s="1"/>
  <c r="E335" i="1" l="1"/>
  <c r="F335" i="1"/>
  <c r="D335" i="1"/>
  <c r="T334" i="1"/>
  <c r="U334" i="1" s="1"/>
  <c r="S335" i="1"/>
  <c r="R335" i="1"/>
  <c r="I334" i="1" a="1"/>
  <c r="I334" i="1" s="1"/>
  <c r="B336" i="1"/>
  <c r="P336" i="1" s="1"/>
  <c r="E336" i="1" l="1"/>
  <c r="F336" i="1"/>
  <c r="D336" i="1"/>
  <c r="U193" i="1"/>
  <c r="T335" i="1"/>
  <c r="U335" i="1" s="1"/>
  <c r="R336" i="1"/>
  <c r="S336" i="1"/>
  <c r="I335" i="1" a="1"/>
  <c r="I335" i="1" s="1"/>
  <c r="B337" i="1"/>
  <c r="P337" i="1" s="1"/>
  <c r="E337" i="1" l="1"/>
  <c r="D337" i="1"/>
  <c r="F337" i="1"/>
  <c r="T336" i="1"/>
  <c r="U336" i="1" s="1"/>
  <c r="S337" i="1"/>
  <c r="R337" i="1"/>
  <c r="I336" i="1" a="1"/>
  <c r="I336" i="1" s="1"/>
  <c r="B338" i="1"/>
  <c r="P338" i="1" s="1"/>
  <c r="D338" i="1" l="1"/>
  <c r="F338" i="1"/>
  <c r="E338" i="1"/>
  <c r="T337" i="1"/>
  <c r="S338" i="1"/>
  <c r="R338" i="1"/>
  <c r="I337" i="1" a="1"/>
  <c r="I337" i="1" s="1"/>
  <c r="B339" i="1"/>
  <c r="P339" i="1" s="1"/>
  <c r="D339" i="1" l="1"/>
  <c r="E339" i="1"/>
  <c r="F339" i="1"/>
  <c r="T338" i="1"/>
  <c r="U338" i="1" s="1"/>
  <c r="S339" i="1"/>
  <c r="R339" i="1"/>
  <c r="I338" i="1" a="1"/>
  <c r="I338" i="1" s="1"/>
  <c r="B340" i="1"/>
  <c r="P340" i="1" s="1"/>
  <c r="D340" i="1" l="1"/>
  <c r="F340" i="1"/>
  <c r="E340" i="1"/>
  <c r="T339" i="1"/>
  <c r="U339" i="1" s="1"/>
  <c r="S340" i="1"/>
  <c r="R340" i="1"/>
  <c r="I339" i="1" a="1"/>
  <c r="I339" i="1" s="1"/>
  <c r="B341" i="1"/>
  <c r="P341" i="1" s="1"/>
  <c r="D341" i="1" l="1"/>
  <c r="F341" i="1"/>
  <c r="E341" i="1"/>
  <c r="T340" i="1"/>
  <c r="U340" i="1" s="1"/>
  <c r="S341" i="1"/>
  <c r="R341" i="1"/>
  <c r="I340" i="1" a="1"/>
  <c r="I340" i="1" s="1"/>
  <c r="B342" i="1"/>
  <c r="P342" i="1" s="1"/>
  <c r="F342" i="1" l="1"/>
  <c r="D342" i="1"/>
  <c r="E342" i="1"/>
  <c r="S342" i="1"/>
  <c r="R342" i="1"/>
  <c r="T341" i="1"/>
  <c r="U341" i="1" s="1"/>
  <c r="I341" i="1" a="1"/>
  <c r="I341" i="1" s="1"/>
  <c r="B343" i="1"/>
  <c r="P343" i="1" s="1"/>
  <c r="D343" i="1" l="1"/>
  <c r="E343" i="1"/>
  <c r="F343" i="1"/>
  <c r="T342" i="1"/>
  <c r="U342" i="1" s="1"/>
  <c r="S343" i="1"/>
  <c r="R343" i="1"/>
  <c r="I342" i="1" a="1"/>
  <c r="I342" i="1" s="1"/>
  <c r="B344" i="1"/>
  <c r="P344" i="1" s="1"/>
  <c r="F344" i="1" l="1"/>
  <c r="D344" i="1"/>
  <c r="E344" i="1"/>
  <c r="T343" i="1"/>
  <c r="U343" i="1" s="1"/>
  <c r="S344" i="1"/>
  <c r="R344" i="1"/>
  <c r="I343" i="1" a="1"/>
  <c r="I343" i="1" s="1"/>
  <c r="B345" i="1"/>
  <c r="P345" i="1" s="1"/>
  <c r="D345" i="1" l="1"/>
  <c r="E345" i="1"/>
  <c r="F345" i="1"/>
  <c r="T344" i="1"/>
  <c r="U344" i="1" s="1"/>
  <c r="S345" i="1"/>
  <c r="R345" i="1"/>
  <c r="I344" i="1" a="1"/>
  <c r="I344" i="1" s="1"/>
  <c r="B346" i="1"/>
  <c r="P346" i="1" s="1"/>
  <c r="D346" i="1" l="1"/>
  <c r="F346" i="1"/>
  <c r="E346" i="1"/>
  <c r="T345" i="1"/>
  <c r="U345" i="1" s="1"/>
  <c r="U197" i="1"/>
  <c r="S346" i="1"/>
  <c r="R346" i="1"/>
  <c r="I345" i="1" a="1"/>
  <c r="I345" i="1" s="1"/>
  <c r="B347" i="1"/>
  <c r="P347" i="1" s="1"/>
  <c r="D347" i="1" l="1"/>
  <c r="F347" i="1"/>
  <c r="E347" i="1"/>
  <c r="T346" i="1"/>
  <c r="U346" i="1" s="1"/>
  <c r="S347" i="1"/>
  <c r="R347" i="1"/>
  <c r="I346" i="1" a="1"/>
  <c r="I346" i="1" s="1"/>
  <c r="B348" i="1"/>
  <c r="P348" i="1" s="1"/>
  <c r="F348" i="1" l="1"/>
  <c r="D348" i="1"/>
  <c r="E348" i="1"/>
  <c r="T347" i="1"/>
  <c r="U347" i="1" s="1"/>
  <c r="S348" i="1"/>
  <c r="R348" i="1"/>
  <c r="I347" i="1" a="1"/>
  <c r="I347" i="1" s="1"/>
  <c r="B349" i="1"/>
  <c r="P349" i="1" s="1"/>
  <c r="D349" i="1" l="1"/>
  <c r="E349" i="1"/>
  <c r="F349" i="1"/>
  <c r="T348" i="1"/>
  <c r="U348" i="1" s="1"/>
  <c r="S349" i="1"/>
  <c r="R349" i="1"/>
  <c r="I348" i="1" a="1"/>
  <c r="I348" i="1" s="1"/>
  <c r="B350" i="1"/>
  <c r="P350" i="1" s="1"/>
  <c r="D350" i="1" l="1"/>
  <c r="E350" i="1"/>
  <c r="F350" i="1"/>
  <c r="U198" i="1"/>
  <c r="T349" i="1"/>
  <c r="S350" i="1"/>
  <c r="R350" i="1"/>
  <c r="I349" i="1" a="1"/>
  <c r="I349" i="1" s="1"/>
  <c r="B351" i="1"/>
  <c r="P351" i="1" s="1"/>
  <c r="F351" i="1" l="1"/>
  <c r="E351" i="1"/>
  <c r="D351" i="1"/>
  <c r="T350" i="1"/>
  <c r="U350" i="1" s="1"/>
  <c r="S351" i="1"/>
  <c r="R351" i="1"/>
  <c r="I350" i="1" a="1"/>
  <c r="I350" i="1" s="1"/>
  <c r="B352" i="1"/>
  <c r="P352" i="1" s="1"/>
  <c r="E352" i="1" l="1"/>
  <c r="F352" i="1"/>
  <c r="D352" i="1"/>
  <c r="T351" i="1"/>
  <c r="U351" i="1" s="1"/>
  <c r="S352" i="1"/>
  <c r="R352" i="1"/>
  <c r="I351" i="1" a="1"/>
  <c r="I351" i="1" s="1"/>
  <c r="B353" i="1"/>
  <c r="P353" i="1" s="1"/>
  <c r="D353" i="1" l="1"/>
  <c r="E353" i="1"/>
  <c r="F353" i="1"/>
  <c r="T352" i="1"/>
  <c r="U352" i="1" s="1"/>
  <c r="R353" i="1"/>
  <c r="S353" i="1"/>
  <c r="I352" i="1" a="1"/>
  <c r="I352" i="1" s="1"/>
  <c r="B354" i="1"/>
  <c r="P354" i="1" s="1"/>
  <c r="D354" i="1" l="1"/>
  <c r="F354" i="1"/>
  <c r="E354" i="1"/>
  <c r="S354" i="1"/>
  <c r="R354" i="1"/>
  <c r="T353" i="1"/>
  <c r="U353" i="1" s="1"/>
  <c r="I353" i="1" a="1"/>
  <c r="I353" i="1" s="1"/>
  <c r="B355" i="1"/>
  <c r="P355" i="1" s="1"/>
  <c r="D355" i="1" l="1"/>
  <c r="E355" i="1"/>
  <c r="F355" i="1"/>
  <c r="T354" i="1"/>
  <c r="U354" i="1" s="1"/>
  <c r="S355" i="1"/>
  <c r="R355" i="1"/>
  <c r="I354" i="1" a="1"/>
  <c r="I354" i="1" s="1"/>
  <c r="B356" i="1"/>
  <c r="P356" i="1" s="1"/>
  <c r="E356" i="1" l="1"/>
  <c r="D356" i="1"/>
  <c r="F356" i="1"/>
  <c r="T355" i="1"/>
  <c r="U355" i="1" s="1"/>
  <c r="S356" i="1"/>
  <c r="R356" i="1"/>
  <c r="I355" i="1" a="1"/>
  <c r="I355" i="1" s="1"/>
  <c r="B357" i="1"/>
  <c r="P357" i="1" s="1"/>
  <c r="D357" i="1" l="1"/>
  <c r="F357" i="1"/>
  <c r="E357" i="1"/>
  <c r="T356" i="1"/>
  <c r="U356" i="1" s="1"/>
  <c r="S357" i="1"/>
  <c r="R357" i="1"/>
  <c r="I356" i="1" a="1"/>
  <c r="I356" i="1" s="1"/>
  <c r="B358" i="1"/>
  <c r="P358" i="1" s="1"/>
  <c r="F358" i="1" l="1"/>
  <c r="D358" i="1"/>
  <c r="E358" i="1"/>
  <c r="T357" i="1"/>
  <c r="U357" i="1" s="1"/>
  <c r="R358" i="1"/>
  <c r="S358" i="1"/>
  <c r="I357" i="1" a="1"/>
  <c r="I357" i="1" s="1"/>
  <c r="B359" i="1"/>
  <c r="P359" i="1" s="1"/>
  <c r="D359" i="1" l="1"/>
  <c r="E359" i="1"/>
  <c r="F359" i="1"/>
  <c r="S359" i="1"/>
  <c r="R359" i="1"/>
  <c r="T358" i="1"/>
  <c r="U358" i="1" s="1"/>
  <c r="I358" i="1" a="1"/>
  <c r="I358" i="1" s="1"/>
  <c r="B360" i="1"/>
  <c r="P360" i="1" s="1"/>
  <c r="D360" i="1" l="1"/>
  <c r="E360" i="1"/>
  <c r="F360" i="1"/>
  <c r="T359" i="1"/>
  <c r="U359" i="1" s="1"/>
  <c r="S360" i="1"/>
  <c r="R360" i="1"/>
  <c r="I359" i="1" a="1"/>
  <c r="I359" i="1" s="1"/>
  <c r="B361" i="1"/>
  <c r="P361" i="1" s="1"/>
  <c r="D361" i="1" l="1"/>
  <c r="E361" i="1"/>
  <c r="F361" i="1"/>
  <c r="T360" i="1"/>
  <c r="U360" i="1" s="1"/>
  <c r="S361" i="1"/>
  <c r="R361" i="1"/>
  <c r="I360" i="1" a="1"/>
  <c r="I360" i="1" s="1"/>
  <c r="B362" i="1"/>
  <c r="P362" i="1" s="1"/>
  <c r="D362" i="1" l="1"/>
  <c r="E362" i="1"/>
  <c r="F362" i="1"/>
  <c r="T361" i="1"/>
  <c r="S362" i="1"/>
  <c r="R362" i="1"/>
  <c r="I361" i="1" a="1"/>
  <c r="I361" i="1" s="1"/>
  <c r="B363" i="1"/>
  <c r="P363" i="1" s="1"/>
  <c r="D363" i="1" l="1"/>
  <c r="E363" i="1"/>
  <c r="F363" i="1"/>
  <c r="T362" i="1"/>
  <c r="U362" i="1" s="1"/>
  <c r="S363" i="1"/>
  <c r="R363" i="1"/>
  <c r="I362" i="1" a="1"/>
  <c r="I362" i="1" s="1"/>
  <c r="B364" i="1"/>
  <c r="P364" i="1" s="1"/>
  <c r="T363" i="1" l="1"/>
  <c r="U363" i="1" s="1"/>
  <c r="D364" i="1"/>
  <c r="F364" i="1"/>
  <c r="E364" i="1"/>
  <c r="S364" i="1"/>
  <c r="R364" i="1"/>
  <c r="I363" i="1" a="1"/>
  <c r="I363" i="1" s="1"/>
  <c r="B365" i="1"/>
  <c r="P365" i="1" s="1"/>
  <c r="D365" i="1" l="1"/>
  <c r="E365" i="1"/>
  <c r="F365" i="1"/>
  <c r="U205" i="1"/>
  <c r="T364" i="1"/>
  <c r="U364" i="1" s="1"/>
  <c r="R365" i="1"/>
  <c r="S365" i="1"/>
  <c r="I364" i="1" a="1"/>
  <c r="I364" i="1" s="1"/>
  <c r="B366" i="1"/>
  <c r="P366" i="1" s="1"/>
  <c r="D366" i="1" l="1"/>
  <c r="F366" i="1"/>
  <c r="E366" i="1"/>
  <c r="T365" i="1"/>
  <c r="U365" i="1" s="1"/>
  <c r="S366" i="1"/>
  <c r="R366" i="1"/>
  <c r="I365" i="1" a="1"/>
  <c r="I365" i="1" s="1"/>
  <c r="B367" i="1"/>
  <c r="P367" i="1" s="1"/>
  <c r="F367" i="1" l="1"/>
  <c r="E367" i="1"/>
  <c r="D367" i="1"/>
  <c r="T366" i="1"/>
  <c r="U366" i="1" s="1"/>
  <c r="S367" i="1"/>
  <c r="R367" i="1"/>
  <c r="I366" i="1" a="1"/>
  <c r="I366" i="1" s="1"/>
  <c r="B368" i="1"/>
  <c r="P368" i="1" s="1"/>
  <c r="E368" i="1" l="1"/>
  <c r="F368" i="1"/>
  <c r="D368" i="1"/>
  <c r="T367" i="1"/>
  <c r="U367" i="1" s="1"/>
  <c r="S368" i="1"/>
  <c r="R368" i="1"/>
  <c r="I367" i="1" a="1"/>
  <c r="I367" i="1" s="1"/>
  <c r="B369" i="1"/>
  <c r="P369" i="1" s="1"/>
  <c r="F369" i="1" l="1"/>
  <c r="E369" i="1"/>
  <c r="D369" i="1"/>
  <c r="T368" i="1"/>
  <c r="U368" i="1" s="1"/>
  <c r="S369" i="1"/>
  <c r="R369" i="1"/>
  <c r="I368" i="1" a="1"/>
  <c r="I368" i="1" s="1"/>
  <c r="B370" i="1"/>
  <c r="P370" i="1" s="1"/>
  <c r="D370" i="1" l="1"/>
  <c r="F370" i="1"/>
  <c r="E370" i="1"/>
  <c r="T369" i="1"/>
  <c r="U369" i="1" s="1"/>
  <c r="S370" i="1"/>
  <c r="R370" i="1"/>
  <c r="I369" i="1" a="1"/>
  <c r="I369" i="1" s="1"/>
  <c r="B371" i="1"/>
  <c r="P371" i="1" s="1"/>
  <c r="D371" i="1" l="1"/>
  <c r="F371" i="1"/>
  <c r="E371" i="1"/>
  <c r="T370" i="1"/>
  <c r="U370" i="1" s="1"/>
  <c r="S371" i="1"/>
  <c r="R371" i="1"/>
  <c r="I370" i="1" a="1"/>
  <c r="I370" i="1" s="1"/>
  <c r="B372" i="1"/>
  <c r="P372" i="1" s="1"/>
  <c r="E372" i="1" l="1"/>
  <c r="F372" i="1"/>
  <c r="D372" i="1"/>
  <c r="T371" i="1"/>
  <c r="U371" i="1" s="1"/>
  <c r="S372" i="1"/>
  <c r="R372" i="1"/>
  <c r="I371" i="1" a="1"/>
  <c r="I371" i="1" s="1"/>
  <c r="B373" i="1"/>
  <c r="P373" i="1" s="1"/>
  <c r="E373" i="1" l="1"/>
  <c r="D373" i="1"/>
  <c r="F373" i="1"/>
  <c r="T372" i="1"/>
  <c r="U372" i="1" s="1"/>
  <c r="S373" i="1"/>
  <c r="R373" i="1"/>
  <c r="I372" i="1" a="1"/>
  <c r="I372" i="1" s="1"/>
  <c r="B374" i="1"/>
  <c r="P374" i="1" s="1"/>
  <c r="F374" i="1" l="1"/>
  <c r="E374" i="1"/>
  <c r="D374" i="1"/>
  <c r="T373" i="1"/>
  <c r="S374" i="1"/>
  <c r="R374" i="1"/>
  <c r="I373" i="1" a="1"/>
  <c r="I373" i="1" s="1"/>
  <c r="B375" i="1"/>
  <c r="P375" i="1" s="1"/>
  <c r="D375" i="1" l="1"/>
  <c r="E375" i="1"/>
  <c r="F375" i="1"/>
  <c r="T374" i="1"/>
  <c r="U374" i="1" s="1"/>
  <c r="S375" i="1"/>
  <c r="R375" i="1"/>
  <c r="I374" i="1" a="1"/>
  <c r="I374" i="1" s="1"/>
  <c r="B376" i="1"/>
  <c r="P376" i="1" s="1"/>
  <c r="F376" i="1" l="1"/>
  <c r="D376" i="1"/>
  <c r="E376" i="1"/>
  <c r="T375" i="1"/>
  <c r="U375" i="1" s="1"/>
  <c r="U209" i="1"/>
  <c r="S376" i="1"/>
  <c r="R376" i="1"/>
  <c r="I375" i="1" a="1"/>
  <c r="I375" i="1" s="1"/>
  <c r="B377" i="1"/>
  <c r="P377" i="1" s="1"/>
  <c r="F377" i="1" l="1"/>
  <c r="D377" i="1"/>
  <c r="E377" i="1"/>
  <c r="T376" i="1"/>
  <c r="U376" i="1" s="1"/>
  <c r="S377" i="1"/>
  <c r="R377" i="1"/>
  <c r="I376" i="1" a="1"/>
  <c r="I376" i="1" s="1"/>
  <c r="B378" i="1"/>
  <c r="P378" i="1" s="1"/>
  <c r="D378" i="1" l="1"/>
  <c r="F378" i="1"/>
  <c r="E378" i="1"/>
  <c r="T377" i="1"/>
  <c r="U377" i="1" s="1"/>
  <c r="S378" i="1"/>
  <c r="R378" i="1"/>
  <c r="I377" i="1" a="1"/>
  <c r="I377" i="1" s="1"/>
  <c r="B379" i="1"/>
  <c r="P379" i="1" s="1"/>
  <c r="F379" i="1" l="1"/>
  <c r="E379" i="1"/>
  <c r="D379" i="1"/>
  <c r="T378" i="1"/>
  <c r="U378" i="1" s="1"/>
  <c r="S379" i="1"/>
  <c r="R379" i="1"/>
  <c r="I378" i="1" a="1"/>
  <c r="I378" i="1" s="1"/>
  <c r="B380" i="1"/>
  <c r="P380" i="1" s="1"/>
  <c r="F380" i="1" l="1"/>
  <c r="D380" i="1"/>
  <c r="E380" i="1"/>
  <c r="U210" i="1"/>
  <c r="T379" i="1"/>
  <c r="U379" i="1" s="1"/>
  <c r="S380" i="1"/>
  <c r="R380" i="1"/>
  <c r="I379" i="1" a="1"/>
  <c r="I379" i="1" s="1"/>
  <c r="B381" i="1"/>
  <c r="P381" i="1" s="1"/>
  <c r="E381" i="1" l="1"/>
  <c r="D381" i="1"/>
  <c r="F381" i="1"/>
  <c r="T380" i="1"/>
  <c r="U380" i="1" s="1"/>
  <c r="R381" i="1"/>
  <c r="S381" i="1"/>
  <c r="I380" i="1" a="1"/>
  <c r="I380" i="1" s="1"/>
  <c r="B382" i="1"/>
  <c r="P382" i="1" s="1"/>
  <c r="D382" i="1" l="1"/>
  <c r="E382" i="1"/>
  <c r="F382" i="1"/>
  <c r="S382" i="1"/>
  <c r="R382" i="1"/>
  <c r="T381" i="1"/>
  <c r="U381" i="1" s="1"/>
  <c r="I381" i="1" a="1"/>
  <c r="I381" i="1" s="1"/>
  <c r="B383" i="1"/>
  <c r="P383" i="1" s="1"/>
  <c r="E383" i="1" l="1"/>
  <c r="F383" i="1"/>
  <c r="D383" i="1"/>
  <c r="T382" i="1"/>
  <c r="U382" i="1" s="1"/>
  <c r="S383" i="1"/>
  <c r="R383" i="1"/>
  <c r="I382" i="1" a="1"/>
  <c r="I382" i="1" s="1"/>
  <c r="B384" i="1"/>
  <c r="P384" i="1" s="1"/>
  <c r="F384" i="1" l="1"/>
  <c r="D384" i="1"/>
  <c r="E384" i="1"/>
  <c r="T383" i="1"/>
  <c r="U383" i="1" s="1"/>
  <c r="S384" i="1"/>
  <c r="R384" i="1"/>
  <c r="I383" i="1" a="1"/>
  <c r="I383" i="1" s="1"/>
  <c r="B385" i="1"/>
  <c r="P385" i="1" s="1"/>
  <c r="F385" i="1" l="1"/>
  <c r="E385" i="1"/>
  <c r="D385" i="1"/>
  <c r="T384" i="1"/>
  <c r="U384" i="1" s="1"/>
  <c r="R385" i="1"/>
  <c r="S385" i="1"/>
  <c r="I384" i="1" a="1"/>
  <c r="I384" i="1" s="1"/>
  <c r="B386" i="1"/>
  <c r="P386" i="1" s="1"/>
  <c r="D386" i="1" l="1"/>
  <c r="F386" i="1"/>
  <c r="E386" i="1"/>
  <c r="T385" i="1"/>
  <c r="S386" i="1"/>
  <c r="R386" i="1"/>
  <c r="I385" i="1" a="1"/>
  <c r="I385" i="1" s="1"/>
  <c r="B387" i="1"/>
  <c r="P387" i="1" s="1"/>
  <c r="D387" i="1" l="1"/>
  <c r="F387" i="1"/>
  <c r="E387" i="1"/>
  <c r="T386" i="1"/>
  <c r="U386" i="1" s="1"/>
  <c r="R387" i="1"/>
  <c r="S387" i="1"/>
  <c r="I386" i="1" a="1"/>
  <c r="I386" i="1" s="1"/>
  <c r="B388" i="1"/>
  <c r="P388" i="1" s="1"/>
  <c r="D388" i="1" l="1"/>
  <c r="F388" i="1"/>
  <c r="E388" i="1"/>
  <c r="S388" i="1"/>
  <c r="R388" i="1"/>
  <c r="T387" i="1"/>
  <c r="U387" i="1" s="1"/>
  <c r="I387" i="1" a="1"/>
  <c r="I387" i="1" s="1"/>
  <c r="B389" i="1"/>
  <c r="P389" i="1" s="1"/>
  <c r="E389" i="1" l="1"/>
  <c r="F389" i="1"/>
  <c r="D389" i="1"/>
  <c r="T388" i="1"/>
  <c r="U388" i="1" s="1"/>
  <c r="S389" i="1"/>
  <c r="R389" i="1"/>
  <c r="I388" i="1" a="1"/>
  <c r="I388" i="1" s="1"/>
  <c r="B390" i="1"/>
  <c r="P390" i="1" s="1"/>
  <c r="E390" i="1" l="1"/>
  <c r="F390" i="1"/>
  <c r="D390" i="1"/>
  <c r="T389" i="1"/>
  <c r="U389" i="1" s="1"/>
  <c r="R390" i="1"/>
  <c r="S390" i="1"/>
  <c r="I389" i="1" a="1"/>
  <c r="I389" i="1" s="1"/>
  <c r="B391" i="1"/>
  <c r="P391" i="1" s="1"/>
  <c r="E391" i="1" l="1"/>
  <c r="D391" i="1"/>
  <c r="F391" i="1"/>
  <c r="S391" i="1"/>
  <c r="R391" i="1"/>
  <c r="T390" i="1"/>
  <c r="U390" i="1" s="1"/>
  <c r="I390" i="1" a="1"/>
  <c r="I390" i="1" s="1"/>
  <c r="B392" i="1"/>
  <c r="P392" i="1" s="1"/>
  <c r="F392" i="1" l="1"/>
  <c r="D392" i="1"/>
  <c r="E392" i="1"/>
  <c r="T391" i="1"/>
  <c r="U391" i="1" s="1"/>
  <c r="S392" i="1"/>
  <c r="R392" i="1"/>
  <c r="I391" i="1" a="1"/>
  <c r="I391" i="1" s="1"/>
  <c r="B393" i="1"/>
  <c r="P393" i="1" s="1"/>
  <c r="D393" i="1" l="1"/>
  <c r="F393" i="1"/>
  <c r="E393" i="1"/>
  <c r="T392" i="1"/>
  <c r="U392" i="1" s="1"/>
  <c r="S393" i="1"/>
  <c r="R393" i="1"/>
  <c r="I392" i="1" a="1"/>
  <c r="I392" i="1" s="1"/>
  <c r="B394" i="1"/>
  <c r="P394" i="1" s="1"/>
  <c r="E394" i="1" l="1"/>
  <c r="D394" i="1"/>
  <c r="F394" i="1"/>
  <c r="U217" i="1"/>
  <c r="T393" i="1"/>
  <c r="U393" i="1" s="1"/>
  <c r="S394" i="1"/>
  <c r="R394" i="1"/>
  <c r="I393" i="1" a="1"/>
  <c r="I393" i="1" s="1"/>
  <c r="B395" i="1"/>
  <c r="P395" i="1" s="1"/>
  <c r="F395" i="1" l="1"/>
  <c r="D395" i="1"/>
  <c r="E395" i="1"/>
  <c r="T394" i="1"/>
  <c r="U394" i="1" s="1"/>
  <c r="S395" i="1"/>
  <c r="R395" i="1"/>
  <c r="I394" i="1" a="1"/>
  <c r="I394" i="1" s="1"/>
  <c r="B396" i="1"/>
  <c r="P396" i="1" s="1"/>
  <c r="D396" i="1" l="1"/>
  <c r="F396" i="1"/>
  <c r="E396" i="1"/>
  <c r="T395" i="1"/>
  <c r="U395" i="1" s="1"/>
  <c r="S396" i="1"/>
  <c r="R396" i="1"/>
  <c r="I395" i="1" a="1"/>
  <c r="I395" i="1" s="1"/>
  <c r="B397" i="1"/>
  <c r="P397" i="1" s="1"/>
  <c r="D397" i="1" l="1"/>
  <c r="E397" i="1"/>
  <c r="F397" i="1"/>
  <c r="T396" i="1"/>
  <c r="U396" i="1" s="1"/>
  <c r="R397" i="1"/>
  <c r="S397" i="1"/>
  <c r="I396" i="1" a="1"/>
  <c r="I396" i="1" s="1"/>
  <c r="B398" i="1"/>
  <c r="P398" i="1" s="1"/>
  <c r="F398" i="1" l="1"/>
  <c r="D398" i="1"/>
  <c r="E398" i="1"/>
  <c r="T397" i="1"/>
  <c r="S398" i="1"/>
  <c r="R398" i="1"/>
  <c r="I397" i="1" a="1"/>
  <c r="I397" i="1" s="1"/>
  <c r="B399" i="1"/>
  <c r="P399" i="1" s="1"/>
  <c r="E399" i="1" l="1"/>
  <c r="F399" i="1"/>
  <c r="D399" i="1"/>
  <c r="T398" i="1"/>
  <c r="U398" i="1" s="1"/>
  <c r="S399" i="1"/>
  <c r="R399" i="1"/>
  <c r="I398" i="1" a="1"/>
  <c r="I398" i="1" s="1"/>
  <c r="B400" i="1"/>
  <c r="P400" i="1" s="1"/>
  <c r="F400" i="1" l="1"/>
  <c r="D400" i="1"/>
  <c r="E400" i="1"/>
  <c r="T399" i="1"/>
  <c r="U399" i="1" s="1"/>
  <c r="R400" i="1"/>
  <c r="S400" i="1"/>
  <c r="I399" i="1" a="1"/>
  <c r="I399" i="1" s="1"/>
  <c r="B401" i="1"/>
  <c r="P401" i="1" s="1"/>
  <c r="E401" i="1" l="1"/>
  <c r="F401" i="1"/>
  <c r="D401" i="1"/>
  <c r="R401" i="1"/>
  <c r="S401" i="1"/>
  <c r="T400" i="1"/>
  <c r="U400" i="1" s="1"/>
  <c r="I400" i="1" a="1"/>
  <c r="I400" i="1" s="1"/>
  <c r="B402" i="1"/>
  <c r="P402" i="1" s="1"/>
  <c r="D402" i="1" l="1"/>
  <c r="E402" i="1"/>
  <c r="F402" i="1"/>
  <c r="T401" i="1"/>
  <c r="U401" i="1" s="1"/>
  <c r="S402" i="1"/>
  <c r="R402" i="1"/>
  <c r="I401" i="1" a="1"/>
  <c r="I401" i="1" s="1"/>
  <c r="B403" i="1"/>
  <c r="P403" i="1" s="1"/>
  <c r="D403" i="1" l="1"/>
  <c r="F403" i="1"/>
  <c r="E403" i="1"/>
  <c r="T402" i="1"/>
  <c r="U402" i="1" s="1"/>
  <c r="S403" i="1"/>
  <c r="R403" i="1"/>
  <c r="I402" i="1" a="1"/>
  <c r="I402" i="1" s="1"/>
  <c r="B404" i="1"/>
  <c r="P404" i="1" s="1"/>
  <c r="D404" i="1" l="1"/>
  <c r="E404" i="1"/>
  <c r="F404" i="1"/>
  <c r="T403" i="1"/>
  <c r="U403" i="1" s="1"/>
  <c r="S404" i="1"/>
  <c r="R404" i="1"/>
  <c r="I403" i="1" a="1"/>
  <c r="I403" i="1" s="1"/>
  <c r="B405" i="1"/>
  <c r="P405" i="1" s="1"/>
  <c r="E405" i="1" l="1"/>
  <c r="F405" i="1"/>
  <c r="D405" i="1"/>
  <c r="U221" i="1"/>
  <c r="T404" i="1"/>
  <c r="U404" i="1" s="1"/>
  <c r="S405" i="1"/>
  <c r="R405" i="1"/>
  <c r="I404" i="1" a="1"/>
  <c r="I404" i="1" s="1"/>
  <c r="B406" i="1"/>
  <c r="P406" i="1" s="1"/>
  <c r="E406" i="1" l="1"/>
  <c r="D406" i="1"/>
  <c r="F406" i="1"/>
  <c r="T405" i="1"/>
  <c r="U405" i="1" s="1"/>
  <c r="S406" i="1"/>
  <c r="R406" i="1"/>
  <c r="I405" i="1" a="1"/>
  <c r="I405" i="1" s="1"/>
  <c r="B407" i="1"/>
  <c r="P407" i="1" s="1"/>
  <c r="D407" i="1" l="1"/>
  <c r="E407" i="1"/>
  <c r="F407" i="1"/>
  <c r="T406" i="1"/>
  <c r="U406" i="1" s="1"/>
  <c r="S407" i="1"/>
  <c r="R407" i="1"/>
  <c r="I406" i="1" a="1"/>
  <c r="I406" i="1" s="1"/>
  <c r="B408" i="1"/>
  <c r="P408" i="1" s="1"/>
  <c r="E408" i="1" l="1"/>
  <c r="F408" i="1"/>
  <c r="D408" i="1"/>
  <c r="U222" i="1"/>
  <c r="T407" i="1"/>
  <c r="U407" i="1" s="1"/>
  <c r="S408" i="1"/>
  <c r="R408" i="1"/>
  <c r="I407" i="1" a="1"/>
  <c r="I407" i="1" s="1"/>
  <c r="B409" i="1"/>
  <c r="P409" i="1" s="1"/>
  <c r="F409" i="1" l="1"/>
  <c r="D409" i="1"/>
  <c r="E409" i="1"/>
  <c r="T408" i="1"/>
  <c r="U408" i="1" s="1"/>
  <c r="S409" i="1"/>
  <c r="R409" i="1"/>
  <c r="I408" i="1" a="1"/>
  <c r="I408" i="1" s="1"/>
  <c r="B410" i="1"/>
  <c r="P410" i="1" s="1"/>
  <c r="D410" i="1" l="1"/>
  <c r="F410" i="1"/>
  <c r="E410" i="1"/>
  <c r="T409" i="1"/>
  <c r="S410" i="1"/>
  <c r="R410" i="1"/>
  <c r="I409" i="1" a="1"/>
  <c r="I409" i="1" s="1"/>
  <c r="B411" i="1"/>
  <c r="P411" i="1" s="1"/>
  <c r="D411" i="1" l="1"/>
  <c r="E411" i="1"/>
  <c r="F411" i="1"/>
  <c r="T410" i="1"/>
  <c r="U410" i="1" s="1"/>
  <c r="S411" i="1"/>
  <c r="R411" i="1"/>
  <c r="I410" i="1" a="1"/>
  <c r="I410" i="1" s="1"/>
  <c r="B412" i="1"/>
  <c r="P412" i="1" s="1"/>
  <c r="D412" i="1" l="1"/>
  <c r="E412" i="1"/>
  <c r="F412" i="1"/>
  <c r="T411" i="1"/>
  <c r="U411" i="1" s="1"/>
  <c r="S412" i="1"/>
  <c r="R412" i="1"/>
  <c r="I411" i="1" a="1"/>
  <c r="I411" i="1" s="1"/>
  <c r="B413" i="1"/>
  <c r="P413" i="1" s="1"/>
  <c r="D413" i="1" l="1"/>
  <c r="E413" i="1"/>
  <c r="F413" i="1"/>
  <c r="T412" i="1"/>
  <c r="U412" i="1" s="1"/>
  <c r="R413" i="1"/>
  <c r="S413" i="1"/>
  <c r="I412" i="1" a="1"/>
  <c r="I412" i="1" s="1"/>
  <c r="B414" i="1"/>
  <c r="P414" i="1" s="1"/>
  <c r="F414" i="1" l="1"/>
  <c r="D414" i="1"/>
  <c r="E414" i="1"/>
  <c r="T413" i="1"/>
  <c r="U413" i="1" s="1"/>
  <c r="S414" i="1"/>
  <c r="R414" i="1"/>
  <c r="I413" i="1" a="1"/>
  <c r="I413" i="1" s="1"/>
  <c r="B415" i="1"/>
  <c r="P415" i="1" s="1"/>
  <c r="D415" i="1" l="1"/>
  <c r="F415" i="1"/>
  <c r="E415" i="1"/>
  <c r="S415" i="1"/>
  <c r="R415" i="1"/>
  <c r="T414" i="1"/>
  <c r="U414" i="1" s="1"/>
  <c r="I414" i="1" a="1"/>
  <c r="I414" i="1" s="1"/>
  <c r="B416" i="1"/>
  <c r="P416" i="1" s="1"/>
  <c r="E416" i="1" l="1"/>
  <c r="D416" i="1"/>
  <c r="F416" i="1"/>
  <c r="T415" i="1"/>
  <c r="U415" i="1" s="1"/>
  <c r="S416" i="1"/>
  <c r="R416" i="1"/>
  <c r="I415" i="1" a="1"/>
  <c r="I415" i="1" s="1"/>
  <c r="B417" i="1"/>
  <c r="P417" i="1" s="1"/>
  <c r="F417" i="1" l="1"/>
  <c r="D417" i="1"/>
  <c r="E417" i="1"/>
  <c r="T416" i="1"/>
  <c r="U416" i="1" s="1"/>
  <c r="S417" i="1"/>
  <c r="R417" i="1"/>
  <c r="I416" i="1" a="1"/>
  <c r="I416" i="1" s="1"/>
  <c r="B418" i="1"/>
  <c r="P418" i="1" s="1"/>
  <c r="D418" i="1" l="1"/>
  <c r="E418" i="1"/>
  <c r="F418" i="1"/>
  <c r="T417" i="1"/>
  <c r="U417" i="1" s="1"/>
  <c r="S418" i="1"/>
  <c r="R418" i="1"/>
  <c r="I417" i="1" a="1"/>
  <c r="I417" i="1" s="1"/>
  <c r="B419" i="1"/>
  <c r="P419" i="1" s="1"/>
  <c r="F419" i="1" l="1"/>
  <c r="D419" i="1"/>
  <c r="E419" i="1"/>
  <c r="T418" i="1"/>
  <c r="U418" i="1" s="1"/>
  <c r="R419" i="1"/>
  <c r="S419" i="1"/>
  <c r="I418" i="1" a="1"/>
  <c r="I418" i="1" s="1"/>
  <c r="B420" i="1"/>
  <c r="P420" i="1" s="1"/>
  <c r="E420" i="1" l="1"/>
  <c r="F420" i="1"/>
  <c r="D420" i="1"/>
  <c r="S420" i="1"/>
  <c r="R420" i="1"/>
  <c r="T419" i="1"/>
  <c r="U419" i="1" s="1"/>
  <c r="I419" i="1" a="1"/>
  <c r="I419" i="1" s="1"/>
  <c r="B421" i="1"/>
  <c r="P421" i="1" s="1"/>
  <c r="F421" i="1" l="1"/>
  <c r="E421" i="1"/>
  <c r="D421" i="1"/>
  <c r="T420" i="1"/>
  <c r="U420" i="1" s="1"/>
  <c r="S421" i="1"/>
  <c r="R421" i="1"/>
  <c r="I420" i="1" a="1"/>
  <c r="I420" i="1" s="1"/>
  <c r="B422" i="1"/>
  <c r="P422" i="1" s="1"/>
  <c r="E422" i="1" l="1"/>
  <c r="D422" i="1"/>
  <c r="F422" i="1"/>
  <c r="T421" i="1"/>
  <c r="S422" i="1"/>
  <c r="R422" i="1"/>
  <c r="I421" i="1" a="1"/>
  <c r="I421" i="1" s="1"/>
  <c r="B423" i="1"/>
  <c r="P423" i="1" s="1"/>
  <c r="D423" i="1" l="1"/>
  <c r="F423" i="1"/>
  <c r="E423" i="1"/>
  <c r="T422" i="1"/>
  <c r="U422" i="1" s="1"/>
  <c r="S423" i="1"/>
  <c r="R423" i="1"/>
  <c r="I422" i="1" a="1"/>
  <c r="I422" i="1" s="1"/>
  <c r="B424" i="1"/>
  <c r="P424" i="1" s="1"/>
  <c r="F424" i="1" l="1"/>
  <c r="D424" i="1"/>
  <c r="E424" i="1"/>
  <c r="T423" i="1"/>
  <c r="U423" i="1" s="1"/>
  <c r="S424" i="1"/>
  <c r="R424" i="1"/>
  <c r="I423" i="1" a="1"/>
  <c r="I423" i="1" s="1"/>
  <c r="B425" i="1"/>
  <c r="P425" i="1" s="1"/>
  <c r="F425" i="1" l="1"/>
  <c r="E425" i="1"/>
  <c r="D425" i="1"/>
  <c r="U229" i="1"/>
  <c r="T424" i="1"/>
  <c r="U424" i="1" s="1"/>
  <c r="S425" i="1"/>
  <c r="R425" i="1"/>
  <c r="I424" i="1" a="1"/>
  <c r="I424" i="1" s="1"/>
  <c r="B426" i="1"/>
  <c r="P426" i="1" s="1"/>
  <c r="D426" i="1" l="1"/>
  <c r="E426" i="1"/>
  <c r="F426" i="1"/>
  <c r="T425" i="1"/>
  <c r="U425" i="1" s="1"/>
  <c r="S426" i="1"/>
  <c r="R426" i="1"/>
  <c r="I425" i="1" a="1"/>
  <c r="I425" i="1" s="1"/>
  <c r="B427" i="1"/>
  <c r="P427" i="1" s="1"/>
  <c r="D427" i="1" l="1"/>
  <c r="F427" i="1"/>
  <c r="E427" i="1"/>
  <c r="T426" i="1"/>
  <c r="U426" i="1" s="1"/>
  <c r="S427" i="1"/>
  <c r="R427" i="1"/>
  <c r="I426" i="1" a="1"/>
  <c r="I426" i="1" s="1"/>
  <c r="B428" i="1"/>
  <c r="P428" i="1" s="1"/>
  <c r="E428" i="1" l="1"/>
  <c r="D428" i="1"/>
  <c r="F428" i="1"/>
  <c r="T427" i="1"/>
  <c r="U427" i="1" s="1"/>
  <c r="S428" i="1"/>
  <c r="R428" i="1"/>
  <c r="I427" i="1" a="1"/>
  <c r="I427" i="1" s="1"/>
  <c r="B429" i="1"/>
  <c r="P429" i="1" s="1"/>
  <c r="D429" i="1" l="1"/>
  <c r="F429" i="1"/>
  <c r="E429" i="1"/>
  <c r="R429" i="1"/>
  <c r="S429" i="1"/>
  <c r="T428" i="1"/>
  <c r="U428" i="1" s="1"/>
  <c r="I428" i="1" a="1"/>
  <c r="I428" i="1" s="1"/>
  <c r="B430" i="1"/>
  <c r="P430" i="1" s="1"/>
  <c r="D430" i="1" l="1"/>
  <c r="F430" i="1"/>
  <c r="E430" i="1"/>
  <c r="S430" i="1"/>
  <c r="R430" i="1"/>
  <c r="T429" i="1"/>
  <c r="U429" i="1" s="1"/>
  <c r="I429" i="1" a="1"/>
  <c r="I429" i="1" s="1"/>
  <c r="B431" i="1"/>
  <c r="P431" i="1" s="1"/>
  <c r="D431" i="1" l="1"/>
  <c r="F431" i="1"/>
  <c r="E431" i="1"/>
  <c r="T430" i="1"/>
  <c r="U430" i="1" s="1"/>
  <c r="R431" i="1"/>
  <c r="S431" i="1"/>
  <c r="I430" i="1" a="1"/>
  <c r="I430" i="1" s="1"/>
  <c r="B432" i="1"/>
  <c r="P432" i="1" s="1"/>
  <c r="D432" i="1" l="1"/>
  <c r="E432" i="1"/>
  <c r="F432" i="1"/>
  <c r="R432" i="1"/>
  <c r="S432" i="1"/>
  <c r="T431" i="1"/>
  <c r="U431" i="1" s="1"/>
  <c r="I431" i="1" a="1"/>
  <c r="I431" i="1" s="1"/>
  <c r="B433" i="1"/>
  <c r="P433" i="1" s="1"/>
  <c r="D433" i="1" l="1"/>
  <c r="E433" i="1"/>
  <c r="F433" i="1"/>
  <c r="R433" i="1"/>
  <c r="S433" i="1"/>
  <c r="T432" i="1"/>
  <c r="U432" i="1" s="1"/>
  <c r="I432" i="1" a="1"/>
  <c r="I432" i="1" s="1"/>
  <c r="B434" i="1"/>
  <c r="P434" i="1" s="1"/>
  <c r="D434" i="1" l="1"/>
  <c r="F434" i="1"/>
  <c r="E434" i="1"/>
  <c r="R434" i="1"/>
  <c r="S434" i="1"/>
  <c r="T433" i="1"/>
  <c r="I433" i="1" a="1"/>
  <c r="I433" i="1" s="1"/>
  <c r="B435" i="1"/>
  <c r="P435" i="1" s="1"/>
  <c r="D435" i="1" l="1"/>
  <c r="E435" i="1"/>
  <c r="F435" i="1"/>
  <c r="U233" i="1"/>
  <c r="R435" i="1"/>
  <c r="S435" i="1"/>
  <c r="T434" i="1"/>
  <c r="U434" i="1" s="1"/>
  <c r="I434" i="1" a="1"/>
  <c r="I434" i="1" s="1"/>
  <c r="B436" i="1"/>
  <c r="P436" i="1" s="1"/>
  <c r="D436" i="1" l="1"/>
  <c r="F436" i="1"/>
  <c r="E436" i="1"/>
  <c r="S436" i="1"/>
  <c r="R436" i="1"/>
  <c r="T435" i="1"/>
  <c r="U435" i="1" s="1"/>
  <c r="I435" i="1" a="1"/>
  <c r="I435" i="1" s="1"/>
  <c r="B437" i="1"/>
  <c r="P437" i="1" s="1"/>
  <c r="E437" i="1" l="1"/>
  <c r="D437" i="1"/>
  <c r="F437" i="1"/>
  <c r="T436" i="1"/>
  <c r="U436" i="1" s="1"/>
  <c r="S437" i="1"/>
  <c r="R437" i="1"/>
  <c r="I436" i="1" a="1"/>
  <c r="I436" i="1" s="1"/>
  <c r="B438" i="1"/>
  <c r="P438" i="1" s="1"/>
  <c r="E438" i="1" l="1"/>
  <c r="F438" i="1"/>
  <c r="D438" i="1"/>
  <c r="U234" i="1"/>
  <c r="T437" i="1"/>
  <c r="U437" i="1" s="1"/>
  <c r="R438" i="1"/>
  <c r="S438" i="1"/>
  <c r="I437" i="1" a="1"/>
  <c r="I437" i="1" s="1"/>
  <c r="B439" i="1"/>
  <c r="P439" i="1" s="1"/>
  <c r="D439" i="1" l="1"/>
  <c r="F439" i="1"/>
  <c r="E439" i="1"/>
  <c r="S439" i="1"/>
  <c r="R439" i="1"/>
  <c r="T438" i="1"/>
  <c r="U438" i="1" s="1"/>
  <c r="I438" i="1" a="1"/>
  <c r="I438" i="1" s="1"/>
  <c r="B440" i="1"/>
  <c r="P440" i="1" s="1"/>
  <c r="E440" i="1" l="1"/>
  <c r="D440" i="1"/>
  <c r="F440" i="1"/>
  <c r="T439" i="1"/>
  <c r="U439" i="1" s="1"/>
  <c r="S440" i="1"/>
  <c r="R440" i="1"/>
  <c r="I439" i="1" a="1"/>
  <c r="I439" i="1" s="1"/>
  <c r="B441" i="1"/>
  <c r="P441" i="1" s="1"/>
  <c r="E441" i="1" l="1"/>
  <c r="F441" i="1"/>
  <c r="D441" i="1"/>
  <c r="T440" i="1"/>
  <c r="U440" i="1" s="1"/>
  <c r="R441" i="1"/>
  <c r="S441" i="1"/>
  <c r="I440" i="1" a="1"/>
  <c r="I440" i="1" s="1"/>
  <c r="B442" i="1"/>
  <c r="P442" i="1" s="1"/>
  <c r="D442" i="1" l="1"/>
  <c r="F442" i="1"/>
  <c r="E442" i="1"/>
  <c r="S442" i="1"/>
  <c r="R442" i="1"/>
  <c r="T441" i="1"/>
  <c r="U441" i="1" s="1"/>
  <c r="I441" i="1" a="1"/>
  <c r="I441" i="1" s="1"/>
  <c r="B443" i="1"/>
  <c r="P443" i="1" s="1"/>
  <c r="D443" i="1" l="1"/>
  <c r="F443" i="1"/>
  <c r="E443" i="1"/>
  <c r="T442" i="1"/>
  <c r="U442" i="1" s="1"/>
  <c r="S443" i="1"/>
  <c r="R443" i="1"/>
  <c r="I442" i="1" a="1"/>
  <c r="I442" i="1" s="1"/>
  <c r="B444" i="1"/>
  <c r="P444" i="1" s="1"/>
  <c r="F444" i="1" l="1"/>
  <c r="D444" i="1"/>
  <c r="E444" i="1"/>
  <c r="T443" i="1"/>
  <c r="U443" i="1" s="1"/>
  <c r="S444" i="1"/>
  <c r="R444" i="1"/>
  <c r="I443" i="1" a="1"/>
  <c r="I443" i="1" s="1"/>
  <c r="B445" i="1"/>
  <c r="P445" i="1" s="1"/>
  <c r="D445" i="1" l="1"/>
  <c r="F445" i="1"/>
  <c r="E445" i="1"/>
  <c r="T444" i="1"/>
  <c r="U444" i="1" s="1"/>
  <c r="R445" i="1"/>
  <c r="S445" i="1"/>
  <c r="I444" i="1" a="1"/>
  <c r="I444" i="1" s="1"/>
  <c r="B446" i="1"/>
  <c r="P446" i="1" s="1"/>
  <c r="D446" i="1" l="1"/>
  <c r="F446" i="1"/>
  <c r="E446" i="1"/>
  <c r="T445" i="1"/>
  <c r="S446" i="1"/>
  <c r="R446" i="1"/>
  <c r="I445" i="1" a="1"/>
  <c r="I445" i="1" s="1"/>
  <c r="B447" i="1"/>
  <c r="P447" i="1" s="1"/>
  <c r="F447" i="1" l="1"/>
  <c r="D447" i="1"/>
  <c r="E447" i="1"/>
  <c r="T446" i="1"/>
  <c r="U446" i="1" s="1"/>
  <c r="R447" i="1"/>
  <c r="S447" i="1"/>
  <c r="I446" i="1" a="1"/>
  <c r="I446" i="1" s="1"/>
  <c r="B448" i="1"/>
  <c r="P448" i="1" s="1"/>
  <c r="D448" i="1" l="1"/>
  <c r="F448" i="1"/>
  <c r="E448" i="1"/>
  <c r="R448" i="1"/>
  <c r="S448" i="1"/>
  <c r="T447" i="1"/>
  <c r="U447" i="1" s="1"/>
  <c r="I447" i="1" a="1"/>
  <c r="I447" i="1" s="1"/>
  <c r="B449" i="1"/>
  <c r="P449" i="1" s="1"/>
  <c r="F449" i="1" l="1"/>
  <c r="D449" i="1"/>
  <c r="E449" i="1"/>
  <c r="R449" i="1"/>
  <c r="S449" i="1"/>
  <c r="T448" i="1"/>
  <c r="U448" i="1" s="1"/>
  <c r="I448" i="1" a="1"/>
  <c r="I448" i="1" s="1"/>
  <c r="B450" i="1"/>
  <c r="P450" i="1" s="1"/>
  <c r="D450" i="1" l="1"/>
  <c r="E450" i="1"/>
  <c r="F450" i="1"/>
  <c r="T449" i="1"/>
  <c r="U449" i="1" s="1"/>
  <c r="S450" i="1"/>
  <c r="R450" i="1"/>
  <c r="I449" i="1" a="1"/>
  <c r="I449" i="1" s="1"/>
  <c r="B451" i="1"/>
  <c r="P451" i="1" s="1"/>
  <c r="D451" i="1" l="1"/>
  <c r="F451" i="1"/>
  <c r="E451" i="1"/>
  <c r="T450" i="1"/>
  <c r="U450" i="1" s="1"/>
  <c r="R451" i="1"/>
  <c r="S451" i="1"/>
  <c r="I450" i="1" a="1"/>
  <c r="I450" i="1" s="1"/>
  <c r="B452" i="1"/>
  <c r="P452" i="1" s="1"/>
  <c r="D452" i="1" l="1"/>
  <c r="F452" i="1"/>
  <c r="E452" i="1"/>
  <c r="S452" i="1"/>
  <c r="R452" i="1"/>
  <c r="T451" i="1"/>
  <c r="U451" i="1" s="1"/>
  <c r="I451" i="1" a="1"/>
  <c r="I451" i="1" s="1"/>
  <c r="B453" i="1"/>
  <c r="P453" i="1" s="1"/>
  <c r="E453" i="1" l="1"/>
  <c r="F453" i="1"/>
  <c r="D453" i="1"/>
  <c r="T452" i="1"/>
  <c r="U452" i="1" s="1"/>
  <c r="S453" i="1"/>
  <c r="R453" i="1"/>
  <c r="I452" i="1" a="1"/>
  <c r="I452" i="1" s="1"/>
  <c r="B454" i="1"/>
  <c r="P454" i="1" s="1"/>
  <c r="F454" i="1" l="1"/>
  <c r="E454" i="1"/>
  <c r="D454" i="1"/>
  <c r="T453" i="1"/>
  <c r="U453" i="1" s="1"/>
  <c r="S454" i="1"/>
  <c r="R454" i="1"/>
  <c r="I453" i="1" a="1"/>
  <c r="I453" i="1" s="1"/>
  <c r="B455" i="1"/>
  <c r="P455" i="1" s="1"/>
  <c r="D455" i="1" l="1"/>
  <c r="F455" i="1"/>
  <c r="E455" i="1"/>
  <c r="S455" i="1"/>
  <c r="R455" i="1"/>
  <c r="T454" i="1"/>
  <c r="U454" i="1" s="1"/>
  <c r="I454" i="1" a="1"/>
  <c r="I454" i="1" s="1"/>
  <c r="B456" i="1"/>
  <c r="P456" i="1" s="1"/>
  <c r="F456" i="1" l="1"/>
  <c r="D456" i="1"/>
  <c r="E456" i="1"/>
  <c r="T455" i="1"/>
  <c r="U455" i="1" s="1"/>
  <c r="S456" i="1"/>
  <c r="R456" i="1"/>
  <c r="I455" i="1" a="1"/>
  <c r="I455" i="1" s="1"/>
  <c r="B457" i="1"/>
  <c r="P457" i="1" s="1"/>
  <c r="D457" i="1" l="1"/>
  <c r="E457" i="1"/>
  <c r="F457" i="1"/>
  <c r="T456" i="1"/>
  <c r="U456" i="1" s="1"/>
  <c r="R457" i="1"/>
  <c r="S457" i="1"/>
  <c r="I456" i="1" a="1"/>
  <c r="I456" i="1" s="1"/>
  <c r="B458" i="1"/>
  <c r="P458" i="1" s="1"/>
  <c r="D458" i="1" l="1"/>
  <c r="F458" i="1"/>
  <c r="E458" i="1"/>
  <c r="U241" i="1"/>
  <c r="S458" i="1"/>
  <c r="R458" i="1"/>
  <c r="T457" i="1"/>
  <c r="I457" i="1" a="1"/>
  <c r="I457" i="1" s="1"/>
  <c r="B459" i="1"/>
  <c r="P459" i="1" s="1"/>
  <c r="D459" i="1" l="1"/>
  <c r="E459" i="1"/>
  <c r="F459" i="1"/>
  <c r="T458" i="1"/>
  <c r="U458" i="1" s="1"/>
  <c r="S459" i="1"/>
  <c r="R459" i="1"/>
  <c r="I458" i="1" a="1"/>
  <c r="I458" i="1" s="1"/>
  <c r="B460" i="1"/>
  <c r="P460" i="1" s="1"/>
  <c r="F460" i="1" l="1"/>
  <c r="E460" i="1"/>
  <c r="D460" i="1"/>
  <c r="T459" i="1"/>
  <c r="U459" i="1" s="1"/>
  <c r="S460" i="1"/>
  <c r="R460" i="1"/>
  <c r="I459" i="1" a="1"/>
  <c r="I459" i="1" s="1"/>
  <c r="B461" i="1"/>
  <c r="P461" i="1" s="1"/>
  <c r="D461" i="1" l="1"/>
  <c r="F461" i="1"/>
  <c r="E461" i="1"/>
  <c r="T460" i="1"/>
  <c r="U460" i="1" s="1"/>
  <c r="R461" i="1"/>
  <c r="S461" i="1"/>
  <c r="I460" i="1" a="1"/>
  <c r="I460" i="1" s="1"/>
  <c r="B462" i="1"/>
  <c r="P462" i="1" s="1"/>
  <c r="E462" i="1" l="1"/>
  <c r="D462" i="1"/>
  <c r="F462" i="1"/>
  <c r="S462" i="1"/>
  <c r="R462" i="1"/>
  <c r="T461" i="1"/>
  <c r="U461" i="1" s="1"/>
  <c r="I461" i="1" a="1"/>
  <c r="I461" i="1" s="1"/>
  <c r="B463" i="1"/>
  <c r="P463" i="1" s="1"/>
  <c r="F463" i="1" l="1"/>
  <c r="D463" i="1"/>
  <c r="E463" i="1"/>
  <c r="T462" i="1"/>
  <c r="U462" i="1" s="1"/>
  <c r="R463" i="1"/>
  <c r="S463" i="1"/>
  <c r="I462" i="1" a="1"/>
  <c r="I462" i="1" s="1"/>
  <c r="B464" i="1"/>
  <c r="P464" i="1" s="1"/>
  <c r="D464" i="1" l="1"/>
  <c r="E464" i="1"/>
  <c r="F464" i="1"/>
  <c r="T463" i="1"/>
  <c r="U463" i="1" s="1"/>
  <c r="R464" i="1"/>
  <c r="S464" i="1"/>
  <c r="I463" i="1" a="1"/>
  <c r="I463" i="1" s="1"/>
  <c r="B465" i="1"/>
  <c r="P465" i="1" s="1"/>
  <c r="E465" i="1" l="1"/>
  <c r="F465" i="1"/>
  <c r="D465" i="1"/>
  <c r="R465" i="1"/>
  <c r="S465" i="1"/>
  <c r="T464" i="1"/>
  <c r="U464" i="1" s="1"/>
  <c r="I464" i="1" a="1"/>
  <c r="I464" i="1" s="1"/>
  <c r="B466" i="1"/>
  <c r="P466" i="1" s="1"/>
  <c r="F466" i="1" l="1"/>
  <c r="D466" i="1"/>
  <c r="E466" i="1"/>
  <c r="R466" i="1"/>
  <c r="S466" i="1"/>
  <c r="T465" i="1"/>
  <c r="U465" i="1" s="1"/>
  <c r="I465" i="1" a="1"/>
  <c r="I465" i="1" s="1"/>
  <c r="B467" i="1"/>
  <c r="P467" i="1" s="1"/>
  <c r="D467" i="1" l="1"/>
  <c r="F467" i="1"/>
  <c r="E467" i="1"/>
  <c r="U245" i="1"/>
  <c r="R467" i="1"/>
  <c r="S467" i="1"/>
  <c r="T466" i="1"/>
  <c r="U466" i="1" s="1"/>
  <c r="I466" i="1" a="1"/>
  <c r="I466" i="1" s="1"/>
  <c r="B468" i="1"/>
  <c r="P468" i="1" s="1"/>
  <c r="D468" i="1" l="1"/>
  <c r="F468" i="1"/>
  <c r="E468" i="1"/>
  <c r="S468" i="1"/>
  <c r="R468" i="1"/>
  <c r="T467" i="1"/>
  <c r="U467" i="1" s="1"/>
  <c r="I467" i="1" a="1"/>
  <c r="I467" i="1" s="1"/>
  <c r="B469" i="1"/>
  <c r="P469" i="1" s="1"/>
  <c r="F469" i="1" l="1"/>
  <c r="E469" i="1"/>
  <c r="D469" i="1"/>
  <c r="T468" i="1"/>
  <c r="U468" i="1" s="1"/>
  <c r="S469" i="1"/>
  <c r="R469" i="1"/>
  <c r="I468" i="1" a="1"/>
  <c r="I468" i="1" s="1"/>
  <c r="B470" i="1"/>
  <c r="P470" i="1" s="1"/>
  <c r="E470" i="1" l="1"/>
  <c r="D470" i="1"/>
  <c r="F470" i="1"/>
  <c r="T469" i="1"/>
  <c r="U246" i="1"/>
  <c r="R470" i="1"/>
  <c r="S470" i="1"/>
  <c r="I469" i="1" a="1"/>
  <c r="I469" i="1" s="1"/>
  <c r="B471" i="1"/>
  <c r="P471" i="1" s="1"/>
  <c r="D471" i="1" l="1"/>
  <c r="F471" i="1"/>
  <c r="E471" i="1"/>
  <c r="T470" i="1"/>
  <c r="U470" i="1" s="1"/>
  <c r="S471" i="1"/>
  <c r="R471" i="1"/>
  <c r="I470" i="1" a="1"/>
  <c r="I470" i="1" s="1"/>
  <c r="B472" i="1"/>
  <c r="P472" i="1" s="1"/>
  <c r="E472" i="1" l="1"/>
  <c r="D472" i="1"/>
  <c r="F472" i="1"/>
  <c r="T471" i="1"/>
  <c r="U471" i="1" s="1"/>
  <c r="S472" i="1"/>
  <c r="R472" i="1"/>
  <c r="I471" i="1" a="1"/>
  <c r="I471" i="1" s="1"/>
  <c r="B473" i="1"/>
  <c r="P473" i="1" s="1"/>
  <c r="F473" i="1" l="1"/>
  <c r="D473" i="1"/>
  <c r="E473" i="1"/>
  <c r="T472" i="1"/>
  <c r="U472" i="1" s="1"/>
  <c r="R473" i="1"/>
  <c r="S473" i="1"/>
  <c r="I472" i="1" a="1"/>
  <c r="I472" i="1" s="1"/>
  <c r="B474" i="1"/>
  <c r="P474" i="1" s="1"/>
  <c r="F474" i="1" l="1"/>
  <c r="E474" i="1"/>
  <c r="D474" i="1"/>
  <c r="T473" i="1"/>
  <c r="U473" i="1" s="1"/>
  <c r="S474" i="1"/>
  <c r="R474" i="1"/>
  <c r="I473" i="1" a="1"/>
  <c r="I473" i="1" s="1"/>
  <c r="B475" i="1"/>
  <c r="P475" i="1" s="1"/>
  <c r="D475" i="1" l="1"/>
  <c r="F475" i="1"/>
  <c r="E475" i="1"/>
  <c r="T474" i="1"/>
  <c r="U474" i="1" s="1"/>
  <c r="S475" i="1"/>
  <c r="R475" i="1"/>
  <c r="I474" i="1" a="1"/>
  <c r="I474" i="1" s="1"/>
  <c r="B476" i="1"/>
  <c r="P476" i="1" s="1"/>
  <c r="F476" i="1" l="1"/>
  <c r="D476" i="1"/>
  <c r="E476" i="1"/>
  <c r="T475" i="1"/>
  <c r="U475" i="1" s="1"/>
  <c r="S476" i="1"/>
  <c r="R476" i="1"/>
  <c r="I475" i="1" a="1"/>
  <c r="I475" i="1" s="1"/>
  <c r="B477" i="1"/>
  <c r="P477" i="1" s="1"/>
  <c r="T476" i="1" l="1"/>
  <c r="U476" i="1" s="1"/>
  <c r="D477" i="1"/>
  <c r="F477" i="1"/>
  <c r="E477" i="1"/>
  <c r="R477" i="1"/>
  <c r="S477" i="1"/>
  <c r="I476" i="1" a="1"/>
  <c r="I476" i="1" s="1"/>
  <c r="B478" i="1"/>
  <c r="P478" i="1" s="1"/>
  <c r="D478" i="1" l="1"/>
  <c r="F478" i="1"/>
  <c r="E478" i="1"/>
  <c r="S478" i="1"/>
  <c r="R478" i="1"/>
  <c r="T477" i="1"/>
  <c r="U477" i="1" s="1"/>
  <c r="I477" i="1" a="1"/>
  <c r="I477" i="1" s="1"/>
  <c r="B479" i="1"/>
  <c r="P479" i="1" s="1"/>
  <c r="D479" i="1" l="1"/>
  <c r="F479" i="1"/>
  <c r="E479" i="1"/>
  <c r="T478" i="1"/>
  <c r="U478" i="1" s="1"/>
  <c r="R479" i="1"/>
  <c r="S479" i="1"/>
  <c r="I478" i="1" a="1"/>
  <c r="I478" i="1" s="1"/>
  <c r="B480" i="1"/>
  <c r="P480" i="1" s="1"/>
  <c r="D480" i="1" l="1"/>
  <c r="F480" i="1"/>
  <c r="E480" i="1"/>
  <c r="T479" i="1"/>
  <c r="U479" i="1" s="1"/>
  <c r="R480" i="1"/>
  <c r="S480" i="1"/>
  <c r="I479" i="1" a="1"/>
  <c r="I479" i="1" s="1"/>
  <c r="B481" i="1"/>
  <c r="P481" i="1" s="1"/>
  <c r="E481" i="1" l="1"/>
  <c r="F481" i="1"/>
  <c r="D481" i="1"/>
  <c r="T480" i="1"/>
  <c r="U480" i="1" s="1"/>
  <c r="R481" i="1"/>
  <c r="S481" i="1"/>
  <c r="I480" i="1" a="1"/>
  <c r="I480" i="1" s="1"/>
  <c r="B482" i="1"/>
  <c r="P482" i="1" s="1"/>
  <c r="F482" i="1" l="1"/>
  <c r="D482" i="1"/>
  <c r="E482" i="1"/>
  <c r="S482" i="1"/>
  <c r="R482" i="1"/>
  <c r="T481" i="1"/>
  <c r="I481" i="1" a="1"/>
  <c r="I481" i="1" s="1"/>
  <c r="B483" i="1"/>
  <c r="P483" i="1" s="1"/>
  <c r="D483" i="1" l="1"/>
  <c r="E483" i="1"/>
  <c r="F483" i="1"/>
  <c r="T482" i="1"/>
  <c r="U482" i="1" s="1"/>
  <c r="R483" i="1"/>
  <c r="S483" i="1"/>
  <c r="I482" i="1" a="1"/>
  <c r="I482" i="1" s="1"/>
  <c r="B484" i="1"/>
  <c r="P484" i="1" s="1"/>
  <c r="D484" i="1" l="1"/>
  <c r="F484" i="1"/>
  <c r="E484" i="1"/>
  <c r="T483" i="1"/>
  <c r="U483" i="1" s="1"/>
  <c r="S484" i="1"/>
  <c r="R484" i="1"/>
  <c r="I483" i="1" a="1"/>
  <c r="I483" i="1" s="1"/>
  <c r="B485" i="1"/>
  <c r="P485" i="1" s="1"/>
  <c r="E485" i="1" l="1"/>
  <c r="F485" i="1"/>
  <c r="D485" i="1"/>
  <c r="T484" i="1"/>
  <c r="U484" i="1" s="1"/>
  <c r="S485" i="1"/>
  <c r="R485" i="1"/>
  <c r="I484" i="1" a="1"/>
  <c r="I484" i="1" s="1"/>
  <c r="B486" i="1"/>
  <c r="P486" i="1" s="1"/>
  <c r="E486" i="1" l="1"/>
  <c r="F486" i="1"/>
  <c r="D486" i="1"/>
  <c r="T485" i="1"/>
  <c r="U485" i="1" s="1"/>
  <c r="S486" i="1"/>
  <c r="R486" i="1"/>
  <c r="I485" i="1" a="1"/>
  <c r="I485" i="1" s="1"/>
  <c r="B487" i="1"/>
  <c r="P487" i="1" s="1"/>
  <c r="D487" i="1" l="1"/>
  <c r="E487" i="1"/>
  <c r="F487" i="1"/>
  <c r="U253" i="1"/>
  <c r="S487" i="1"/>
  <c r="R487" i="1"/>
  <c r="T486" i="1"/>
  <c r="U486" i="1" s="1"/>
  <c r="I486" i="1" a="1"/>
  <c r="I486" i="1" s="1"/>
  <c r="B488" i="1"/>
  <c r="P488" i="1" s="1"/>
  <c r="E488" i="1" l="1"/>
  <c r="F488" i="1"/>
  <c r="D488" i="1"/>
  <c r="T487" i="1"/>
  <c r="U487" i="1" s="1"/>
  <c r="S488" i="1"/>
  <c r="R488" i="1"/>
  <c r="I487" i="1" a="1"/>
  <c r="I487" i="1" s="1"/>
  <c r="B489" i="1"/>
  <c r="P489" i="1" s="1"/>
  <c r="F489" i="1" l="1"/>
  <c r="D489" i="1"/>
  <c r="E489" i="1"/>
  <c r="T488" i="1"/>
  <c r="U488" i="1" s="1"/>
  <c r="R489" i="1"/>
  <c r="S489" i="1"/>
  <c r="I488" i="1" a="1"/>
  <c r="I488" i="1" s="1"/>
  <c r="B490" i="1"/>
  <c r="P490" i="1" s="1"/>
  <c r="D490" i="1" l="1"/>
  <c r="F490" i="1"/>
  <c r="E490" i="1"/>
  <c r="T489" i="1"/>
  <c r="U489" i="1" s="1"/>
  <c r="S490" i="1"/>
  <c r="R490" i="1"/>
  <c r="I489" i="1" a="1"/>
  <c r="I489" i="1" s="1"/>
  <c r="B491" i="1"/>
  <c r="P491" i="1" s="1"/>
  <c r="D491" i="1" l="1"/>
  <c r="E491" i="1"/>
  <c r="F491" i="1"/>
  <c r="T490" i="1"/>
  <c r="U490" i="1" s="1"/>
  <c r="S491" i="1"/>
  <c r="R491" i="1"/>
  <c r="I490" i="1" a="1"/>
  <c r="I490" i="1" s="1"/>
  <c r="B492" i="1"/>
  <c r="P492" i="1" s="1"/>
  <c r="E492" i="1" l="1"/>
  <c r="F492" i="1"/>
  <c r="D492" i="1"/>
  <c r="T491" i="1"/>
  <c r="U491" i="1" s="1"/>
  <c r="S492" i="1"/>
  <c r="R492" i="1"/>
  <c r="I491" i="1" a="1"/>
  <c r="I491" i="1" s="1"/>
  <c r="B493" i="1"/>
  <c r="P493" i="1" s="1"/>
  <c r="D493" i="1" l="1"/>
  <c r="E493" i="1"/>
  <c r="F493" i="1"/>
  <c r="T492" i="1"/>
  <c r="U492" i="1" s="1"/>
  <c r="R493" i="1"/>
  <c r="S493" i="1"/>
  <c r="I492" i="1" a="1"/>
  <c r="I492" i="1" s="1"/>
  <c r="B494" i="1"/>
  <c r="P494" i="1" s="1"/>
  <c r="D494" i="1" l="1"/>
  <c r="E494" i="1"/>
  <c r="F494" i="1"/>
  <c r="S494" i="1"/>
  <c r="R494" i="1"/>
  <c r="T493" i="1"/>
  <c r="I493" i="1" a="1"/>
  <c r="I493" i="1" s="1"/>
  <c r="B495" i="1"/>
  <c r="P495" i="1" s="1"/>
  <c r="E495" i="1" l="1"/>
  <c r="D495" i="1"/>
  <c r="F495" i="1"/>
  <c r="T494" i="1"/>
  <c r="U494" i="1" s="1"/>
  <c r="R495" i="1"/>
  <c r="S495" i="1"/>
  <c r="I494" i="1" a="1"/>
  <c r="I494" i="1" s="1"/>
  <c r="B496" i="1"/>
  <c r="P496" i="1" s="1"/>
  <c r="F496" i="1" l="1"/>
  <c r="D496" i="1"/>
  <c r="E496" i="1"/>
  <c r="U257" i="1"/>
  <c r="R496" i="1"/>
  <c r="S496" i="1"/>
  <c r="T495" i="1"/>
  <c r="U495" i="1" s="1"/>
  <c r="I495" i="1" a="1"/>
  <c r="I495" i="1" s="1"/>
  <c r="B497" i="1"/>
  <c r="P497" i="1" s="1"/>
  <c r="F497" i="1" l="1"/>
  <c r="E497" i="1"/>
  <c r="D497" i="1"/>
  <c r="R497" i="1"/>
  <c r="S497" i="1"/>
  <c r="T496" i="1"/>
  <c r="U496" i="1" s="1"/>
  <c r="I496" i="1" a="1"/>
  <c r="I496" i="1" s="1"/>
  <c r="B498" i="1"/>
  <c r="P498" i="1" s="1"/>
  <c r="D498" i="1" l="1"/>
  <c r="E498" i="1"/>
  <c r="F498" i="1"/>
  <c r="R498" i="1"/>
  <c r="S498" i="1"/>
  <c r="T497" i="1"/>
  <c r="U497" i="1" s="1"/>
  <c r="I497" i="1" a="1"/>
  <c r="I497" i="1" s="1"/>
  <c r="B499" i="1"/>
  <c r="P499" i="1" s="1"/>
  <c r="D499" i="1" l="1"/>
  <c r="E499" i="1"/>
  <c r="F499" i="1"/>
  <c r="R499" i="1"/>
  <c r="S499" i="1"/>
  <c r="T498" i="1"/>
  <c r="U498" i="1" s="1"/>
  <c r="I498" i="1" a="1"/>
  <c r="I498" i="1" s="1"/>
  <c r="B500" i="1"/>
  <c r="P500" i="1" s="1"/>
  <c r="D500" i="1" l="1"/>
  <c r="E500" i="1"/>
  <c r="F500" i="1"/>
  <c r="U258" i="1"/>
  <c r="S500" i="1"/>
  <c r="R500" i="1"/>
  <c r="T499" i="1"/>
  <c r="U499" i="1" s="1"/>
  <c r="I499" i="1" a="1"/>
  <c r="I499" i="1" s="1"/>
  <c r="B501" i="1"/>
  <c r="P501" i="1" s="1"/>
  <c r="D501" i="1" l="1"/>
  <c r="E501" i="1"/>
  <c r="F501" i="1"/>
  <c r="T500" i="1"/>
  <c r="U500" i="1" s="1"/>
  <c r="S501" i="1"/>
  <c r="R501" i="1"/>
  <c r="I500" i="1" a="1"/>
  <c r="I500" i="1" s="1"/>
  <c r="B502" i="1"/>
  <c r="P502" i="1" s="1"/>
  <c r="D502" i="1" l="1"/>
  <c r="E502" i="1"/>
  <c r="F502" i="1"/>
  <c r="T501" i="1"/>
  <c r="U501" i="1" s="1"/>
  <c r="R502" i="1"/>
  <c r="S502" i="1"/>
  <c r="I501" i="1" a="1"/>
  <c r="I501" i="1" s="1"/>
  <c r="B503" i="1"/>
  <c r="P503" i="1" s="1"/>
  <c r="D503" i="1" l="1"/>
  <c r="F503" i="1"/>
  <c r="E503" i="1"/>
  <c r="S503" i="1"/>
  <c r="R503" i="1"/>
  <c r="T502" i="1"/>
  <c r="U502" i="1" s="1"/>
  <c r="I502" i="1" a="1"/>
  <c r="I502" i="1" s="1"/>
  <c r="B504" i="1"/>
  <c r="P504" i="1" s="1"/>
  <c r="F504" i="1" l="1"/>
  <c r="D504" i="1"/>
  <c r="E504" i="1"/>
  <c r="T503" i="1"/>
  <c r="U503" i="1" s="1"/>
  <c r="S504" i="1"/>
  <c r="R504" i="1"/>
  <c r="I503" i="1" a="1"/>
  <c r="I503" i="1" s="1"/>
  <c r="B505" i="1"/>
  <c r="P505" i="1" s="1"/>
  <c r="F505" i="1" l="1"/>
  <c r="E505" i="1"/>
  <c r="D505" i="1"/>
  <c r="T504" i="1"/>
  <c r="U504" i="1" s="1"/>
  <c r="R505" i="1"/>
  <c r="S505" i="1"/>
  <c r="I504" i="1" a="1"/>
  <c r="I504" i="1" s="1"/>
  <c r="B506" i="1"/>
  <c r="P506" i="1" s="1"/>
  <c r="D506" i="1" l="1"/>
  <c r="F506" i="1"/>
  <c r="E506" i="1"/>
  <c r="T505" i="1"/>
  <c r="S506" i="1"/>
  <c r="R506" i="1"/>
  <c r="I505" i="1" a="1"/>
  <c r="I505" i="1" s="1"/>
  <c r="B507" i="1"/>
  <c r="P507" i="1" s="1"/>
  <c r="D507" i="1" l="1"/>
  <c r="F507" i="1"/>
  <c r="E507" i="1"/>
  <c r="T506" i="1"/>
  <c r="U506" i="1" s="1"/>
  <c r="S507" i="1"/>
  <c r="R507" i="1"/>
  <c r="I506" i="1" a="1"/>
  <c r="I506" i="1" s="1"/>
  <c r="B508" i="1"/>
  <c r="P508" i="1" s="1"/>
  <c r="E508" i="1" l="1"/>
  <c r="F508" i="1"/>
  <c r="D508" i="1"/>
  <c r="T507" i="1"/>
  <c r="U507" i="1" s="1"/>
  <c r="S508" i="1"/>
  <c r="R508" i="1"/>
  <c r="I507" i="1" a="1"/>
  <c r="I507" i="1" s="1"/>
  <c r="B509" i="1"/>
  <c r="P509" i="1" s="1"/>
  <c r="D509" i="1" l="1"/>
  <c r="E509" i="1"/>
  <c r="F509" i="1"/>
  <c r="T508" i="1"/>
  <c r="U508" i="1" s="1"/>
  <c r="R509" i="1"/>
  <c r="S509" i="1"/>
  <c r="I508" i="1" a="1"/>
  <c r="I508" i="1" s="1"/>
  <c r="B510" i="1"/>
  <c r="P510" i="1" s="1"/>
  <c r="D510" i="1" l="1"/>
  <c r="E510" i="1"/>
  <c r="F510" i="1"/>
  <c r="T509" i="1"/>
  <c r="U509" i="1" s="1"/>
  <c r="S510" i="1"/>
  <c r="R510" i="1"/>
  <c r="I509" i="1" a="1"/>
  <c r="I509" i="1" s="1"/>
  <c r="B511" i="1"/>
  <c r="P511" i="1" s="1"/>
  <c r="T510" i="1" l="1"/>
  <c r="U510" i="1" s="1"/>
  <c r="D511" i="1"/>
  <c r="E511" i="1"/>
  <c r="F511" i="1"/>
  <c r="R511" i="1"/>
  <c r="S511" i="1"/>
  <c r="I510" i="1" a="1"/>
  <c r="I510" i="1" s="1"/>
  <c r="B512" i="1"/>
  <c r="P512" i="1" s="1"/>
  <c r="F512" i="1" l="1"/>
  <c r="D512" i="1"/>
  <c r="E512" i="1"/>
  <c r="R512" i="1"/>
  <c r="S512" i="1"/>
  <c r="T511" i="1"/>
  <c r="U511" i="1" s="1"/>
  <c r="I511" i="1" a="1"/>
  <c r="I511" i="1" s="1"/>
  <c r="B513" i="1"/>
  <c r="P513" i="1" s="1"/>
  <c r="D513" i="1" l="1"/>
  <c r="E513" i="1"/>
  <c r="F513" i="1"/>
  <c r="R513" i="1"/>
  <c r="S513" i="1"/>
  <c r="T512" i="1"/>
  <c r="U512" i="1" s="1"/>
  <c r="I512" i="1" a="1"/>
  <c r="I512" i="1" s="1"/>
  <c r="B514" i="1"/>
  <c r="P514" i="1" s="1"/>
  <c r="D514" i="1" l="1"/>
  <c r="F514" i="1"/>
  <c r="E514" i="1"/>
  <c r="R514" i="1"/>
  <c r="S514" i="1"/>
  <c r="T513" i="1"/>
  <c r="U513" i="1" s="1"/>
  <c r="I513" i="1" a="1"/>
  <c r="I513" i="1" s="1"/>
  <c r="B515" i="1"/>
  <c r="P515" i="1" s="1"/>
  <c r="D515" i="1" l="1"/>
  <c r="E515" i="1"/>
  <c r="F515" i="1"/>
  <c r="R515" i="1"/>
  <c r="S515" i="1"/>
  <c r="T514" i="1"/>
  <c r="U514" i="1" s="1"/>
  <c r="I514" i="1" a="1"/>
  <c r="I514" i="1" s="1"/>
  <c r="B516" i="1"/>
  <c r="P516" i="1" s="1"/>
  <c r="E516" i="1" l="1"/>
  <c r="F516" i="1"/>
  <c r="D516" i="1"/>
  <c r="S516" i="1"/>
  <c r="R516" i="1"/>
  <c r="T515" i="1"/>
  <c r="U515" i="1" s="1"/>
  <c r="I515" i="1" a="1"/>
  <c r="I515" i="1" s="1"/>
  <c r="B517" i="1"/>
  <c r="P517" i="1" s="1"/>
  <c r="D517" i="1" l="1"/>
  <c r="F517" i="1"/>
  <c r="E517" i="1"/>
  <c r="S517" i="1"/>
  <c r="R517" i="1"/>
  <c r="T516" i="1"/>
  <c r="U516" i="1" s="1"/>
  <c r="I516" i="1" a="1"/>
  <c r="I516" i="1" s="1"/>
  <c r="B518" i="1"/>
  <c r="P518" i="1" s="1"/>
  <c r="D518" i="1" l="1"/>
  <c r="E518" i="1"/>
  <c r="F518" i="1"/>
  <c r="U265" i="1"/>
  <c r="T517" i="1"/>
  <c r="S518" i="1"/>
  <c r="R518" i="1"/>
  <c r="I517" i="1" a="1"/>
  <c r="I517" i="1" s="1"/>
  <c r="B519" i="1"/>
  <c r="P519" i="1" s="1"/>
  <c r="E519" i="1" l="1"/>
  <c r="D519" i="1"/>
  <c r="F519" i="1"/>
  <c r="T518" i="1"/>
  <c r="U518" i="1" s="1"/>
  <c r="S519" i="1"/>
  <c r="R519" i="1"/>
  <c r="I518" i="1" a="1"/>
  <c r="I518" i="1" s="1"/>
  <c r="B520" i="1"/>
  <c r="P520" i="1" s="1"/>
  <c r="E520" i="1" l="1"/>
  <c r="F520" i="1"/>
  <c r="D520" i="1"/>
  <c r="T519" i="1"/>
  <c r="U519" i="1" s="1"/>
  <c r="S520" i="1"/>
  <c r="R520" i="1"/>
  <c r="I519" i="1" a="1"/>
  <c r="I519" i="1" s="1"/>
  <c r="B521" i="1"/>
  <c r="P521" i="1" s="1"/>
  <c r="F521" i="1" l="1"/>
  <c r="D521" i="1"/>
  <c r="E521" i="1"/>
  <c r="R521" i="1"/>
  <c r="S521" i="1"/>
  <c r="T520" i="1"/>
  <c r="U520" i="1" s="1"/>
  <c r="I520" i="1" a="1"/>
  <c r="I520" i="1" s="1"/>
  <c r="B522" i="1"/>
  <c r="P522" i="1" s="1"/>
  <c r="F522" i="1" l="1"/>
  <c r="D522" i="1"/>
  <c r="E522" i="1"/>
  <c r="T521" i="1"/>
  <c r="U521" i="1" s="1"/>
  <c r="S522" i="1"/>
  <c r="R522" i="1"/>
  <c r="I521" i="1" a="1"/>
  <c r="I521" i="1" s="1"/>
  <c r="B523" i="1"/>
  <c r="P523" i="1" s="1"/>
  <c r="D523" i="1" l="1"/>
  <c r="F523" i="1"/>
  <c r="E523" i="1"/>
  <c r="T522" i="1"/>
  <c r="U522" i="1" s="1"/>
  <c r="S523" i="1"/>
  <c r="R523" i="1"/>
  <c r="I522" i="1" a="1"/>
  <c r="I522" i="1" s="1"/>
  <c r="B524" i="1"/>
  <c r="P524" i="1" s="1"/>
  <c r="F524" i="1" l="1"/>
  <c r="E524" i="1"/>
  <c r="D524" i="1"/>
  <c r="T523" i="1"/>
  <c r="U523" i="1" s="1"/>
  <c r="S524" i="1"/>
  <c r="R524" i="1"/>
  <c r="I523" i="1" a="1"/>
  <c r="I523" i="1" s="1"/>
  <c r="B525" i="1"/>
  <c r="P525" i="1" s="1"/>
  <c r="F525" i="1" l="1"/>
  <c r="E525" i="1"/>
  <c r="D525" i="1"/>
  <c r="T524" i="1"/>
  <c r="U524" i="1" s="1"/>
  <c r="R525" i="1"/>
  <c r="S525" i="1"/>
  <c r="I524" i="1" a="1"/>
  <c r="I524" i="1" s="1"/>
  <c r="B526" i="1"/>
  <c r="P526" i="1" s="1"/>
  <c r="E526" i="1" l="1"/>
  <c r="D526" i="1"/>
  <c r="F526" i="1"/>
  <c r="T525" i="1"/>
  <c r="U525" i="1" s="1"/>
  <c r="S526" i="1"/>
  <c r="R526" i="1"/>
  <c r="I525" i="1" a="1"/>
  <c r="I525" i="1" s="1"/>
  <c r="B527" i="1"/>
  <c r="P527" i="1" s="1"/>
  <c r="F527" i="1" l="1"/>
  <c r="E527" i="1"/>
  <c r="D527" i="1"/>
  <c r="T526" i="1"/>
  <c r="U526" i="1" s="1"/>
  <c r="R527" i="1"/>
  <c r="S527" i="1"/>
  <c r="I526" i="1" a="1"/>
  <c r="I526" i="1" s="1"/>
  <c r="B528" i="1"/>
  <c r="P528" i="1" l="1"/>
  <c r="B529" i="1"/>
  <c r="F528" i="1"/>
  <c r="E528" i="1"/>
  <c r="D528" i="1"/>
  <c r="U269" i="1"/>
  <c r="R528" i="1"/>
  <c r="S528" i="1"/>
  <c r="T527" i="1"/>
  <c r="U527" i="1" s="1"/>
  <c r="I527" i="1" a="1"/>
  <c r="I527" i="1" s="1"/>
  <c r="E529" i="1" l="1"/>
  <c r="B530" i="1"/>
  <c r="R529" i="1"/>
  <c r="F529" i="1"/>
  <c r="S529" i="1"/>
  <c r="P529" i="1"/>
  <c r="D529" i="1"/>
  <c r="T528" i="1"/>
  <c r="U528" i="1" s="1"/>
  <c r="I528" i="1" a="1"/>
  <c r="I528" i="1" s="1"/>
  <c r="I529" i="1" l="1" a="1"/>
  <c r="I529" i="1" s="1"/>
  <c r="E530" i="1"/>
  <c r="P530" i="1"/>
  <c r="S530" i="1"/>
  <c r="F530" i="1"/>
  <c r="B531" i="1"/>
  <c r="R530" i="1"/>
  <c r="T530" i="1" s="1"/>
  <c r="U530" i="1" s="1"/>
  <c r="D530" i="1"/>
  <c r="T529" i="1"/>
  <c r="U529" i="1" s="1"/>
  <c r="U270" i="1"/>
  <c r="I530" i="1" l="1" a="1"/>
  <c r="I530" i="1" s="1"/>
  <c r="B532" i="1"/>
  <c r="E531" i="1"/>
  <c r="S531" i="1"/>
  <c r="D531" i="1"/>
  <c r="P531" i="1"/>
  <c r="F531" i="1"/>
  <c r="I531" i="1" s="1" a="1"/>
  <c r="I531" i="1" s="1"/>
  <c r="R531" i="1"/>
  <c r="U277" i="1"/>
  <c r="T531" i="1" l="1"/>
  <c r="U531" i="1" s="1"/>
  <c r="B533" i="1"/>
  <c r="E532" i="1"/>
  <c r="R532" i="1"/>
  <c r="P532" i="1"/>
  <c r="D532" i="1"/>
  <c r="F532" i="1"/>
  <c r="S532" i="1"/>
  <c r="U289" i="1"/>
  <c r="I532" i="1" l="1" a="1"/>
  <c r="I532" i="1" s="1"/>
  <c r="T532" i="1"/>
  <c r="U532" i="1" s="1"/>
  <c r="F533" i="1"/>
  <c r="P533" i="1"/>
  <c r="B534" i="1"/>
  <c r="E533" i="1"/>
  <c r="D533" i="1"/>
  <c r="R533" i="1"/>
  <c r="S533" i="1"/>
  <c r="U301" i="1"/>
  <c r="T533" i="1" l="1"/>
  <c r="U533" i="1" s="1"/>
  <c r="P534" i="1"/>
  <c r="B535" i="1"/>
  <c r="F534" i="1"/>
  <c r="R534" i="1"/>
  <c r="E534" i="1"/>
  <c r="S534" i="1"/>
  <c r="D534" i="1"/>
  <c r="I533" i="1" a="1"/>
  <c r="I533" i="1" s="1"/>
  <c r="U313" i="1"/>
  <c r="T534" i="1" l="1"/>
  <c r="U534" i="1" s="1"/>
  <c r="B536" i="1"/>
  <c r="F535" i="1"/>
  <c r="E535" i="1"/>
  <c r="P535" i="1"/>
  <c r="S535" i="1"/>
  <c r="D535" i="1"/>
  <c r="R535" i="1"/>
  <c r="I534" i="1" a="1"/>
  <c r="I534" i="1" s="1"/>
  <c r="U325" i="1"/>
  <c r="I535" i="1" l="1" a="1"/>
  <c r="I535" i="1" s="1"/>
  <c r="B537" i="1"/>
  <c r="F536" i="1"/>
  <c r="E536" i="1"/>
  <c r="D536" i="1"/>
  <c r="R536" i="1"/>
  <c r="P536" i="1"/>
  <c r="S536" i="1"/>
  <c r="T535" i="1"/>
  <c r="U535" i="1" s="1"/>
  <c r="U337" i="1"/>
  <c r="T536" i="1" l="1"/>
  <c r="U536" i="1" s="1"/>
  <c r="I536" i="1" a="1"/>
  <c r="I536" i="1" s="1"/>
  <c r="B538" i="1"/>
  <c r="S537" i="1"/>
  <c r="R537" i="1"/>
  <c r="F537" i="1"/>
  <c r="E537" i="1"/>
  <c r="P537" i="1"/>
  <c r="D537" i="1"/>
  <c r="U349" i="1"/>
  <c r="T537" i="1" l="1"/>
  <c r="U537" i="1" s="1"/>
  <c r="E538" i="1"/>
  <c r="D538" i="1"/>
  <c r="P538" i="1"/>
  <c r="B539" i="1"/>
  <c r="S538" i="1"/>
  <c r="R538" i="1"/>
  <c r="F538" i="1"/>
  <c r="I538" i="1" s="1" a="1"/>
  <c r="I538" i="1" s="1"/>
  <c r="I537" i="1" a="1"/>
  <c r="I537" i="1" s="1"/>
  <c r="U361" i="1"/>
  <c r="F539" i="1" l="1"/>
  <c r="R539" i="1"/>
  <c r="S539" i="1"/>
  <c r="D539" i="1"/>
  <c r="P539" i="1"/>
  <c r="B540" i="1"/>
  <c r="E539" i="1"/>
  <c r="T538" i="1"/>
  <c r="U538" i="1" s="1"/>
  <c r="U373" i="1"/>
  <c r="R540" i="1" l="1"/>
  <c r="E540" i="1"/>
  <c r="B541" i="1"/>
  <c r="F540" i="1"/>
  <c r="S540" i="1"/>
  <c r="P540" i="1"/>
  <c r="D540" i="1"/>
  <c r="T539" i="1"/>
  <c r="U539" i="1" s="1"/>
  <c r="I539" i="1" a="1"/>
  <c r="I539" i="1" s="1"/>
  <c r="U385" i="1"/>
  <c r="P541" i="1" l="1"/>
  <c r="F541" i="1"/>
  <c r="E541" i="1"/>
  <c r="S541" i="1"/>
  <c r="B542" i="1"/>
  <c r="D541" i="1"/>
  <c r="R541" i="1"/>
  <c r="T541" i="1" s="1"/>
  <c r="U541" i="1" s="1"/>
  <c r="I540" i="1" a="1"/>
  <c r="I540" i="1" s="1"/>
  <c r="T540" i="1"/>
  <c r="U540" i="1" s="1"/>
  <c r="U397" i="1"/>
  <c r="I541" i="1" l="1" a="1"/>
  <c r="I541" i="1" s="1"/>
  <c r="B543" i="1"/>
  <c r="S542" i="1"/>
  <c r="D542" i="1"/>
  <c r="R542" i="1"/>
  <c r="F542" i="1"/>
  <c r="P542" i="1"/>
  <c r="E542" i="1"/>
  <c r="U409" i="1"/>
  <c r="T542" i="1" l="1"/>
  <c r="U542" i="1" s="1"/>
  <c r="D543" i="1"/>
  <c r="R543" i="1"/>
  <c r="S543" i="1"/>
  <c r="P543" i="1"/>
  <c r="F543" i="1"/>
  <c r="B544" i="1"/>
  <c r="E543" i="1"/>
  <c r="I542" i="1" a="1"/>
  <c r="I542" i="1" s="1"/>
  <c r="U421" i="1"/>
  <c r="I543" i="1" l="1" a="1"/>
  <c r="I543" i="1" s="1"/>
  <c r="T543" i="1"/>
  <c r="U543" i="1" s="1"/>
  <c r="R544" i="1"/>
  <c r="F544" i="1"/>
  <c r="D544" i="1"/>
  <c r="B545" i="1"/>
  <c r="E544" i="1"/>
  <c r="P544" i="1"/>
  <c r="S544" i="1"/>
  <c r="U433" i="1"/>
  <c r="I544" i="1" l="1" a="1"/>
  <c r="I544" i="1" s="1"/>
  <c r="T544" i="1"/>
  <c r="U544" i="1" s="1"/>
  <c r="P545" i="1"/>
  <c r="R545" i="1"/>
  <c r="B546" i="1"/>
  <c r="F545" i="1"/>
  <c r="S545" i="1"/>
  <c r="D545" i="1"/>
  <c r="E545" i="1"/>
  <c r="U445" i="1"/>
  <c r="D546" i="1" l="1"/>
  <c r="F546" i="1"/>
  <c r="R546" i="1"/>
  <c r="S546" i="1"/>
  <c r="E546" i="1"/>
  <c r="P546" i="1"/>
  <c r="B547" i="1"/>
  <c r="I545" i="1" a="1"/>
  <c r="I545" i="1" s="1"/>
  <c r="T545" i="1"/>
  <c r="U545" i="1" s="1"/>
  <c r="U457" i="1"/>
  <c r="I546" i="1" l="1" a="1"/>
  <c r="I546" i="1" s="1"/>
  <c r="B548" i="1"/>
  <c r="F547" i="1"/>
  <c r="E547" i="1"/>
  <c r="P547" i="1"/>
  <c r="S547" i="1"/>
  <c r="R547" i="1"/>
  <c r="D547" i="1"/>
  <c r="T546" i="1"/>
  <c r="U546" i="1" s="1"/>
  <c r="U469" i="1"/>
  <c r="T547" i="1" l="1"/>
  <c r="U547" i="1" s="1"/>
  <c r="I547" i="1" a="1"/>
  <c r="I547" i="1" s="1"/>
  <c r="B549" i="1"/>
  <c r="F548" i="1"/>
  <c r="D548" i="1"/>
  <c r="S548" i="1"/>
  <c r="R548" i="1"/>
  <c r="P548" i="1"/>
  <c r="E548" i="1"/>
  <c r="U481" i="1"/>
  <c r="T548" i="1" l="1"/>
  <c r="U548" i="1" s="1"/>
  <c r="I548" i="1" a="1"/>
  <c r="I548" i="1" s="1"/>
  <c r="D549" i="1"/>
  <c r="R549" i="1"/>
  <c r="B550" i="1"/>
  <c r="F549" i="1"/>
  <c r="E549" i="1"/>
  <c r="S549" i="1"/>
  <c r="P549" i="1"/>
  <c r="U493" i="1"/>
  <c r="T549" i="1" l="1"/>
  <c r="U549" i="1" s="1"/>
  <c r="B551" i="1"/>
  <c r="S550" i="1"/>
  <c r="R550" i="1"/>
  <c r="F550" i="1"/>
  <c r="E550" i="1"/>
  <c r="P550" i="1"/>
  <c r="D550" i="1"/>
  <c r="I549" i="1" a="1"/>
  <c r="I549" i="1" s="1"/>
  <c r="U505" i="1"/>
  <c r="I550" i="1" l="1" a="1"/>
  <c r="I550" i="1" s="1"/>
  <c r="R551" i="1"/>
  <c r="B552" i="1"/>
  <c r="F551" i="1"/>
  <c r="S551" i="1"/>
  <c r="D551" i="1"/>
  <c r="P551" i="1"/>
  <c r="E551" i="1"/>
  <c r="T550" i="1"/>
  <c r="U550" i="1" s="1"/>
  <c r="U517" i="1"/>
  <c r="D552" i="1" l="1"/>
  <c r="B553" i="1"/>
  <c r="E552" i="1"/>
  <c r="S552" i="1"/>
  <c r="R552" i="1"/>
  <c r="P552" i="1"/>
  <c r="F552" i="1"/>
  <c r="I552" i="1" s="1" a="1"/>
  <c r="I552" i="1" s="1"/>
  <c r="T551" i="1"/>
  <c r="U551" i="1" s="1"/>
  <c r="I551" i="1" a="1"/>
  <c r="I551" i="1" s="1"/>
  <c r="G40" i="1"/>
  <c r="I40" i="1"/>
  <c r="T552" i="1" l="1"/>
  <c r="U552" i="1" s="1"/>
  <c r="F553" i="1"/>
  <c r="D553" i="1"/>
  <c r="E553" i="1"/>
  <c r="P553" i="1"/>
  <c r="S553" i="1"/>
  <c r="B554" i="1"/>
  <c r="R553" i="1"/>
  <c r="H40" i="1"/>
  <c r="T553" i="1" l="1"/>
  <c r="U553" i="1" s="1"/>
  <c r="P554" i="1"/>
  <c r="R554" i="1"/>
  <c r="F554" i="1"/>
  <c r="B555" i="1"/>
  <c r="S554" i="1"/>
  <c r="E554" i="1"/>
  <c r="D554" i="1"/>
  <c r="I553" i="1" a="1"/>
  <c r="I553" i="1" s="1"/>
  <c r="L109" i="1"/>
  <c r="N109" i="1" s="1"/>
  <c r="Q109" i="1" s="1"/>
  <c r="I554" i="1" l="1" a="1"/>
  <c r="I554" i="1" s="1"/>
  <c r="T554" i="1"/>
  <c r="U554" i="1" s="1"/>
  <c r="P555" i="1"/>
  <c r="F555" i="1"/>
  <c r="E555" i="1"/>
  <c r="S555" i="1"/>
  <c r="D555" i="1"/>
  <c r="B556" i="1"/>
  <c r="R555" i="1"/>
  <c r="K110" i="1"/>
  <c r="O110" i="1"/>
  <c r="T555" i="1" l="1"/>
  <c r="U555" i="1" s="1"/>
  <c r="E556" i="1"/>
  <c r="R556" i="1"/>
  <c r="B557" i="1"/>
  <c r="F556" i="1"/>
  <c r="S556" i="1"/>
  <c r="D556" i="1"/>
  <c r="P556" i="1"/>
  <c r="I555" i="1" a="1"/>
  <c r="I555" i="1" s="1"/>
  <c r="M110" i="1"/>
  <c r="L110" i="1"/>
  <c r="N110" i="1" s="1"/>
  <c r="Q110" i="1" s="1"/>
  <c r="I556" i="1" l="1" a="1"/>
  <c r="I556" i="1" s="1"/>
  <c r="F557" i="1"/>
  <c r="S557" i="1"/>
  <c r="R557" i="1"/>
  <c r="B558" i="1"/>
  <c r="D557" i="1"/>
  <c r="P557" i="1"/>
  <c r="E557" i="1"/>
  <c r="T556" i="1"/>
  <c r="U556" i="1" s="1"/>
  <c r="K111" i="1"/>
  <c r="O111" i="1"/>
  <c r="E558" i="1" l="1"/>
  <c r="D558" i="1"/>
  <c r="S558" i="1"/>
  <c r="F558" i="1"/>
  <c r="R558" i="1"/>
  <c r="B559" i="1"/>
  <c r="P558" i="1"/>
  <c r="I557" i="1" a="1"/>
  <c r="I557" i="1" s="1"/>
  <c r="T557" i="1"/>
  <c r="U557" i="1" s="1"/>
  <c r="M111" i="1"/>
  <c r="T558" i="1" l="1"/>
  <c r="U558" i="1" s="1"/>
  <c r="I558" i="1" a="1"/>
  <c r="I558" i="1" s="1"/>
  <c r="S559" i="1"/>
  <c r="D559" i="1"/>
  <c r="R559" i="1"/>
  <c r="P559" i="1"/>
  <c r="F559" i="1"/>
  <c r="B560" i="1"/>
  <c r="E559" i="1"/>
  <c r="L111" i="1"/>
  <c r="N111" i="1" s="1"/>
  <c r="Q111" i="1" s="1"/>
  <c r="T559" i="1" l="1"/>
  <c r="U559" i="1" s="1"/>
  <c r="E560" i="1"/>
  <c r="D560" i="1"/>
  <c r="B561" i="1"/>
  <c r="F560" i="1"/>
  <c r="I560" i="1" s="1" a="1"/>
  <c r="I560" i="1" s="1"/>
  <c r="P560" i="1"/>
  <c r="S560" i="1"/>
  <c r="R560" i="1"/>
  <c r="I559" i="1" a="1"/>
  <c r="I559" i="1" s="1"/>
  <c r="K112" i="1"/>
  <c r="O112" i="1"/>
  <c r="T560" i="1" l="1"/>
  <c r="U560" i="1" s="1"/>
  <c r="B562" i="1"/>
  <c r="E561" i="1"/>
  <c r="S561" i="1"/>
  <c r="R561" i="1"/>
  <c r="D561" i="1"/>
  <c r="F561" i="1"/>
  <c r="P561" i="1"/>
  <c r="M112" i="1"/>
  <c r="L112" i="1"/>
  <c r="T561" i="1" l="1"/>
  <c r="U561" i="1" s="1"/>
  <c r="I561" i="1" a="1"/>
  <c r="I561" i="1" s="1"/>
  <c r="S562" i="1"/>
  <c r="D562" i="1"/>
  <c r="P562" i="1"/>
  <c r="E562" i="1"/>
  <c r="B563" i="1"/>
  <c r="R562" i="1"/>
  <c r="F562" i="1"/>
  <c r="N112" i="1"/>
  <c r="Q112" i="1" s="1"/>
  <c r="I562" i="1" l="1" a="1"/>
  <c r="I562" i="1" s="1"/>
  <c r="T562" i="1"/>
  <c r="U562" i="1" s="1"/>
  <c r="E563" i="1"/>
  <c r="S563" i="1"/>
  <c r="B564" i="1"/>
  <c r="R563" i="1"/>
  <c r="P563" i="1"/>
  <c r="D563" i="1"/>
  <c r="F563" i="1"/>
  <c r="K113" i="1"/>
  <c r="O113" i="1"/>
  <c r="T563" i="1" l="1"/>
  <c r="U563" i="1" s="1"/>
  <c r="I563" i="1" a="1"/>
  <c r="I563" i="1" s="1"/>
  <c r="E564" i="1"/>
  <c r="R564" i="1"/>
  <c r="P564" i="1"/>
  <c r="D564" i="1"/>
  <c r="B565" i="1"/>
  <c r="S564" i="1"/>
  <c r="F564" i="1"/>
  <c r="I564" i="1" s="1" a="1"/>
  <c r="I564" i="1" s="1"/>
  <c r="L113" i="1"/>
  <c r="M113" i="1"/>
  <c r="T564" i="1" l="1"/>
  <c r="U564" i="1" s="1"/>
  <c r="B566" i="1"/>
  <c r="D565" i="1"/>
  <c r="S565" i="1"/>
  <c r="F565" i="1"/>
  <c r="E565" i="1"/>
  <c r="R565" i="1"/>
  <c r="P565" i="1"/>
  <c r="N113" i="1"/>
  <c r="Q113" i="1" s="1"/>
  <c r="T565" i="1" l="1"/>
  <c r="U565" i="1" s="1"/>
  <c r="I565" i="1" a="1"/>
  <c r="I565" i="1" s="1"/>
  <c r="P566" i="1"/>
  <c r="R566" i="1"/>
  <c r="S566" i="1"/>
  <c r="E566" i="1"/>
  <c r="F566" i="1"/>
  <c r="B567" i="1"/>
  <c r="D566" i="1"/>
  <c r="K114" i="1"/>
  <c r="O114" i="1"/>
  <c r="I566" i="1" l="1" a="1"/>
  <c r="I566" i="1" s="1"/>
  <c r="B568" i="1"/>
  <c r="S567" i="1"/>
  <c r="D567" i="1"/>
  <c r="F567" i="1"/>
  <c r="E567" i="1"/>
  <c r="R567" i="1"/>
  <c r="P567" i="1"/>
  <c r="T566" i="1"/>
  <c r="U566" i="1" s="1"/>
  <c r="L114" i="1"/>
  <c r="M114" i="1"/>
  <c r="T567" i="1" l="1"/>
  <c r="U567" i="1" s="1"/>
  <c r="I567" i="1" a="1"/>
  <c r="I567" i="1" s="1"/>
  <c r="B569" i="1"/>
  <c r="F568" i="1"/>
  <c r="R568" i="1"/>
  <c r="S568" i="1"/>
  <c r="E568" i="1"/>
  <c r="D568" i="1"/>
  <c r="P568" i="1"/>
  <c r="N114" i="1"/>
  <c r="Q114" i="1" s="1"/>
  <c r="B570" i="1" l="1"/>
  <c r="F569" i="1"/>
  <c r="R569" i="1"/>
  <c r="E569" i="1"/>
  <c r="S569" i="1"/>
  <c r="P569" i="1"/>
  <c r="D569" i="1"/>
  <c r="T568" i="1"/>
  <c r="U568" i="1" s="1"/>
  <c r="I568" i="1" a="1"/>
  <c r="I568" i="1" s="1"/>
  <c r="O115" i="1"/>
  <c r="K115" i="1"/>
  <c r="T569" i="1" l="1"/>
  <c r="U569" i="1" s="1"/>
  <c r="B571" i="1"/>
  <c r="S570" i="1"/>
  <c r="D570" i="1"/>
  <c r="F570" i="1"/>
  <c r="E570" i="1"/>
  <c r="P570" i="1"/>
  <c r="R570" i="1"/>
  <c r="I569" i="1" a="1"/>
  <c r="I569" i="1" s="1"/>
  <c r="M115" i="1"/>
  <c r="L115" i="1"/>
  <c r="T570" i="1" l="1"/>
  <c r="U570" i="1" s="1"/>
  <c r="I570" i="1" a="1"/>
  <c r="I570" i="1" s="1"/>
  <c r="E571" i="1"/>
  <c r="S571" i="1"/>
  <c r="R571" i="1"/>
  <c r="P571" i="1"/>
  <c r="F571" i="1"/>
  <c r="B572" i="1"/>
  <c r="D571" i="1"/>
  <c r="N115" i="1"/>
  <c r="Q115" i="1" s="1"/>
  <c r="I571" i="1" l="1" a="1"/>
  <c r="I571" i="1" s="1"/>
  <c r="S572" i="1"/>
  <c r="R572" i="1"/>
  <c r="B573" i="1"/>
  <c r="E572" i="1"/>
  <c r="D572" i="1"/>
  <c r="P572" i="1"/>
  <c r="F572" i="1"/>
  <c r="T571" i="1"/>
  <c r="U571" i="1" s="1"/>
  <c r="U115" i="1"/>
  <c r="K116" i="1"/>
  <c r="O116" i="1"/>
  <c r="I572" i="1" l="1" a="1"/>
  <c r="I572" i="1" s="1"/>
  <c r="T572" i="1"/>
  <c r="U572" i="1" s="1"/>
  <c r="F573" i="1"/>
  <c r="E573" i="1"/>
  <c r="D573" i="1"/>
  <c r="R573" i="1"/>
  <c r="P573" i="1"/>
  <c r="B574" i="1"/>
  <c r="S573" i="1"/>
  <c r="M116" i="1"/>
  <c r="L116" i="1"/>
  <c r="N116" i="1" s="1"/>
  <c r="Q116" i="1" s="1"/>
  <c r="B575" i="1" l="1"/>
  <c r="R574" i="1"/>
  <c r="D574" i="1"/>
  <c r="P574" i="1"/>
  <c r="F574" i="1"/>
  <c r="E574" i="1"/>
  <c r="S574" i="1"/>
  <c r="T573" i="1"/>
  <c r="U573" i="1" s="1"/>
  <c r="I573" i="1" a="1"/>
  <c r="I573" i="1" s="1"/>
  <c r="K117" i="1"/>
  <c r="O117" i="1"/>
  <c r="T574" i="1" l="1"/>
  <c r="U574" i="1" s="1"/>
  <c r="I574" i="1" a="1"/>
  <c r="I574" i="1" s="1"/>
  <c r="D575" i="1"/>
  <c r="P575" i="1"/>
  <c r="E575" i="1"/>
  <c r="R575" i="1"/>
  <c r="F575" i="1"/>
  <c r="S575" i="1"/>
  <c r="B576" i="1"/>
  <c r="L117" i="1"/>
  <c r="N117" i="1" s="1"/>
  <c r="Q117" i="1" s="1"/>
  <c r="M117" i="1"/>
  <c r="I575" i="1" l="1" a="1"/>
  <c r="I575" i="1" s="1"/>
  <c r="T575" i="1"/>
  <c r="U575" i="1" s="1"/>
  <c r="B577" i="1"/>
  <c r="E576" i="1"/>
  <c r="D576" i="1"/>
  <c r="F576" i="1"/>
  <c r="S576" i="1"/>
  <c r="P576" i="1"/>
  <c r="R576" i="1"/>
  <c r="K118" i="1"/>
  <c r="O118" i="1"/>
  <c r="I576" i="1" l="1" a="1"/>
  <c r="I576" i="1" s="1"/>
  <c r="B578" i="1"/>
  <c r="E577" i="1"/>
  <c r="F577" i="1"/>
  <c r="S577" i="1"/>
  <c r="D577" i="1"/>
  <c r="R577" i="1"/>
  <c r="P577" i="1"/>
  <c r="T576" i="1"/>
  <c r="U576" i="1" s="1"/>
  <c r="M118" i="1"/>
  <c r="L118" i="1"/>
  <c r="N118" i="1" s="1"/>
  <c r="Q118" i="1" s="1"/>
  <c r="T577" i="1" l="1"/>
  <c r="U577" i="1" s="1"/>
  <c r="I577" i="1" a="1"/>
  <c r="I577" i="1" s="1"/>
  <c r="S578" i="1"/>
  <c r="D578" i="1"/>
  <c r="E578" i="1"/>
  <c r="R578" i="1"/>
  <c r="B579" i="1"/>
  <c r="F578" i="1"/>
  <c r="I578" i="1" s="1" a="1"/>
  <c r="I578" i="1" s="1"/>
  <c r="P578" i="1"/>
  <c r="K119" i="1"/>
  <c r="O119" i="1"/>
  <c r="E579" i="1" l="1"/>
  <c r="R579" i="1"/>
  <c r="F579" i="1"/>
  <c r="S579" i="1"/>
  <c r="D579" i="1"/>
  <c r="B580" i="1"/>
  <c r="P579" i="1"/>
  <c r="T578" i="1"/>
  <c r="U578" i="1" s="1"/>
  <c r="L119" i="1"/>
  <c r="N119" i="1" s="1"/>
  <c r="Q119" i="1" s="1"/>
  <c r="M119" i="1"/>
  <c r="T579" i="1" l="1"/>
  <c r="U579" i="1" s="1"/>
  <c r="B581" i="1"/>
  <c r="E580" i="1"/>
  <c r="F580" i="1"/>
  <c r="P580" i="1"/>
  <c r="D580" i="1"/>
  <c r="S580" i="1"/>
  <c r="R580" i="1"/>
  <c r="I579" i="1" a="1"/>
  <c r="I579" i="1" s="1"/>
  <c r="K120" i="1"/>
  <c r="O120" i="1"/>
  <c r="T580" i="1" l="1"/>
  <c r="U580" i="1" s="1"/>
  <c r="E581" i="1"/>
  <c r="R581" i="1"/>
  <c r="S581" i="1"/>
  <c r="D581" i="1"/>
  <c r="P581" i="1"/>
  <c r="B582" i="1"/>
  <c r="F581" i="1"/>
  <c r="I581" i="1" s="1" a="1"/>
  <c r="I581" i="1" s="1"/>
  <c r="I580" i="1" a="1"/>
  <c r="I580" i="1" s="1"/>
  <c r="L120" i="1"/>
  <c r="N120" i="1" s="1"/>
  <c r="Q120" i="1" s="1"/>
  <c r="M120" i="1"/>
  <c r="S582" i="1" l="1"/>
  <c r="P582" i="1"/>
  <c r="D582" i="1"/>
  <c r="R582" i="1"/>
  <c r="B583" i="1"/>
  <c r="F582" i="1"/>
  <c r="E582" i="1"/>
  <c r="T581" i="1"/>
  <c r="U581" i="1" s="1"/>
  <c r="K121" i="1"/>
  <c r="O121" i="1"/>
  <c r="T582" i="1" l="1"/>
  <c r="U582" i="1" s="1"/>
  <c r="I582" i="1" a="1"/>
  <c r="I582" i="1" s="1"/>
  <c r="F583" i="1"/>
  <c r="E583" i="1"/>
  <c r="D583" i="1"/>
  <c r="S583" i="1"/>
  <c r="R583" i="1"/>
  <c r="P583" i="1"/>
  <c r="B584" i="1"/>
  <c r="M121" i="1"/>
  <c r="L121" i="1"/>
  <c r="N121" i="1" s="1"/>
  <c r="Q121" i="1" s="1"/>
  <c r="T583" i="1" l="1"/>
  <c r="U583" i="1" s="1"/>
  <c r="I583" i="1" a="1"/>
  <c r="I583" i="1" s="1"/>
  <c r="E584" i="1"/>
  <c r="D584" i="1"/>
  <c r="R584" i="1"/>
  <c r="S584" i="1"/>
  <c r="P584" i="1"/>
  <c r="B585" i="1"/>
  <c r="F584" i="1"/>
  <c r="I584" i="1" s="1" a="1"/>
  <c r="I584" i="1" s="1"/>
  <c r="K122" i="1"/>
  <c r="O122" i="1"/>
  <c r="R585" i="1" l="1"/>
  <c r="E585" i="1"/>
  <c r="S585" i="1"/>
  <c r="B586" i="1"/>
  <c r="F585" i="1"/>
  <c r="D585" i="1"/>
  <c r="P585" i="1"/>
  <c r="T584" i="1"/>
  <c r="U584" i="1" s="1"/>
  <c r="M122" i="1"/>
  <c r="L122" i="1"/>
  <c r="N122" i="1" s="1"/>
  <c r="Q122" i="1" s="1"/>
  <c r="F586" i="1" l="1"/>
  <c r="E586" i="1"/>
  <c r="R586" i="1"/>
  <c r="P586" i="1"/>
  <c r="S586" i="1"/>
  <c r="D586" i="1"/>
  <c r="B587" i="1"/>
  <c r="I585" i="1" a="1"/>
  <c r="I585" i="1" s="1"/>
  <c r="T585" i="1"/>
  <c r="U585" i="1" s="1"/>
  <c r="K123" i="1"/>
  <c r="O123" i="1"/>
  <c r="E587" i="1" l="1"/>
  <c r="D587" i="1"/>
  <c r="S587" i="1"/>
  <c r="F587" i="1"/>
  <c r="I587" i="1" s="1" a="1"/>
  <c r="I587" i="1" s="1"/>
  <c r="R587" i="1"/>
  <c r="P587" i="1"/>
  <c r="B588" i="1"/>
  <c r="T586" i="1"/>
  <c r="U586" i="1" s="1"/>
  <c r="I586" i="1" a="1"/>
  <c r="I586" i="1" s="1"/>
  <c r="M123" i="1"/>
  <c r="L123" i="1"/>
  <c r="N123" i="1" s="1"/>
  <c r="Q123" i="1" s="1"/>
  <c r="T587" i="1" l="1"/>
  <c r="U587" i="1" s="1"/>
  <c r="D588" i="1"/>
  <c r="B589" i="1"/>
  <c r="F588" i="1"/>
  <c r="E588" i="1"/>
  <c r="R588" i="1"/>
  <c r="P588" i="1"/>
  <c r="S588" i="1"/>
  <c r="O124" i="1"/>
  <c r="K124" i="1"/>
  <c r="I588" i="1" l="1" a="1"/>
  <c r="I588" i="1" s="1"/>
  <c r="T588" i="1"/>
  <c r="U588" i="1" s="1"/>
  <c r="R589" i="1"/>
  <c r="P589" i="1"/>
  <c r="F589" i="1"/>
  <c r="S589" i="1"/>
  <c r="D589" i="1"/>
  <c r="E589" i="1"/>
  <c r="B590" i="1"/>
  <c r="M124" i="1"/>
  <c r="L124" i="1"/>
  <c r="N124" i="1" s="1"/>
  <c r="Q124" i="1" s="1"/>
  <c r="I589" i="1" l="1" a="1"/>
  <c r="I589" i="1" s="1"/>
  <c r="E590" i="1"/>
  <c r="R590" i="1"/>
  <c r="S590" i="1"/>
  <c r="B591" i="1"/>
  <c r="D590" i="1"/>
  <c r="F590" i="1"/>
  <c r="I590" i="1" s="1" a="1"/>
  <c r="I590" i="1" s="1"/>
  <c r="P590" i="1"/>
  <c r="T589" i="1"/>
  <c r="U589" i="1" s="1"/>
  <c r="K125" i="1"/>
  <c r="O125" i="1"/>
  <c r="B592" i="1" l="1"/>
  <c r="D591" i="1"/>
  <c r="F591" i="1"/>
  <c r="E591" i="1"/>
  <c r="S591" i="1"/>
  <c r="R591" i="1"/>
  <c r="P591" i="1"/>
  <c r="T590" i="1"/>
  <c r="U590" i="1" s="1"/>
  <c r="M125" i="1"/>
  <c r="L125" i="1"/>
  <c r="N125" i="1" s="1"/>
  <c r="Q125" i="1" s="1"/>
  <c r="I591" i="1" l="1" a="1"/>
  <c r="I591" i="1" s="1"/>
  <c r="T591" i="1"/>
  <c r="U591" i="1" s="1"/>
  <c r="S592" i="1"/>
  <c r="P592" i="1"/>
  <c r="D592" i="1"/>
  <c r="B593" i="1"/>
  <c r="R592" i="1"/>
  <c r="E592" i="1"/>
  <c r="F592" i="1"/>
  <c r="K126" i="1"/>
  <c r="O126" i="1"/>
  <c r="I592" i="1" l="1" a="1"/>
  <c r="I592" i="1" s="1"/>
  <c r="T592" i="1"/>
  <c r="U592" i="1" s="1"/>
  <c r="D593" i="1"/>
  <c r="P593" i="1"/>
  <c r="R593" i="1"/>
  <c r="B594" i="1"/>
  <c r="E593" i="1"/>
  <c r="F593" i="1"/>
  <c r="S593" i="1"/>
  <c r="M126" i="1"/>
  <c r="L126" i="1"/>
  <c r="N126" i="1" s="1"/>
  <c r="Q126" i="1" s="1"/>
  <c r="I593" i="1" l="1" a="1"/>
  <c r="I593" i="1" s="1"/>
  <c r="D594" i="1"/>
  <c r="B595" i="1"/>
  <c r="R594" i="1"/>
  <c r="P594" i="1"/>
  <c r="F594" i="1"/>
  <c r="S594" i="1"/>
  <c r="E594" i="1"/>
  <c r="T593" i="1"/>
  <c r="U593" i="1" s="1"/>
  <c r="K127" i="1"/>
  <c r="O127" i="1"/>
  <c r="I594" i="1" l="1" a="1"/>
  <c r="I594" i="1" s="1"/>
  <c r="T594" i="1"/>
  <c r="U594" i="1" s="1"/>
  <c r="E595" i="1"/>
  <c r="B596" i="1"/>
  <c r="S595" i="1"/>
  <c r="F595" i="1"/>
  <c r="D595" i="1"/>
  <c r="R595" i="1"/>
  <c r="P595" i="1"/>
  <c r="M127" i="1"/>
  <c r="L127" i="1"/>
  <c r="N127" i="1" s="1"/>
  <c r="Q127" i="1" s="1"/>
  <c r="I595" i="1" l="1" a="1"/>
  <c r="I595" i="1" s="1"/>
  <c r="T595" i="1"/>
  <c r="U595" i="1" s="1"/>
  <c r="S596" i="1"/>
  <c r="E596" i="1"/>
  <c r="D596" i="1"/>
  <c r="F596" i="1"/>
  <c r="R596" i="1"/>
  <c r="P596" i="1"/>
  <c r="B597" i="1"/>
  <c r="K128" i="1"/>
  <c r="U127" i="1"/>
  <c r="O128" i="1"/>
  <c r="I596" i="1" l="1" a="1"/>
  <c r="I596" i="1" s="1"/>
  <c r="B598" i="1"/>
  <c r="D597" i="1"/>
  <c r="S597" i="1"/>
  <c r="R597" i="1"/>
  <c r="E597" i="1"/>
  <c r="P597" i="1"/>
  <c r="F597" i="1"/>
  <c r="T596" i="1"/>
  <c r="U596" i="1" s="1"/>
  <c r="M128" i="1"/>
  <c r="I597" i="1" l="1" a="1"/>
  <c r="I597" i="1" s="1"/>
  <c r="E598" i="1"/>
  <c r="B599" i="1"/>
  <c r="R598" i="1"/>
  <c r="P598" i="1"/>
  <c r="F598" i="1"/>
  <c r="S598" i="1"/>
  <c r="D598" i="1"/>
  <c r="T597" i="1"/>
  <c r="U597" i="1" s="1"/>
  <c r="H39" i="1"/>
  <c r="H42" i="1" s="1"/>
  <c r="I39" i="1"/>
  <c r="I42" i="1" s="1"/>
  <c r="I44" i="1" s="1"/>
  <c r="I598" i="1" l="1" a="1"/>
  <c r="I598" i="1" s="1"/>
  <c r="T598" i="1"/>
  <c r="U598" i="1" s="1"/>
  <c r="P599" i="1"/>
  <c r="R599" i="1"/>
  <c r="B600" i="1"/>
  <c r="F599" i="1"/>
  <c r="E599" i="1"/>
  <c r="S599" i="1"/>
  <c r="D599" i="1"/>
  <c r="I43" i="1"/>
  <c r="H44" i="1"/>
  <c r="I599" i="1" l="1" a="1"/>
  <c r="I599" i="1" s="1"/>
  <c r="T599" i="1"/>
  <c r="U599" i="1" s="1"/>
  <c r="F600" i="1"/>
  <c r="R600" i="1"/>
  <c r="D600" i="1"/>
  <c r="P600" i="1"/>
  <c r="E600" i="1"/>
  <c r="B601" i="1"/>
  <c r="S600" i="1"/>
  <c r="B602" i="1" l="1"/>
  <c r="S601" i="1"/>
  <c r="D601" i="1"/>
  <c r="E601" i="1"/>
  <c r="P601" i="1"/>
  <c r="F601" i="1"/>
  <c r="I601" i="1" s="1" a="1"/>
  <c r="I601" i="1" s="1"/>
  <c r="R601" i="1"/>
  <c r="T601" i="1" s="1"/>
  <c r="U601" i="1" s="1"/>
  <c r="T600" i="1"/>
  <c r="U600" i="1" s="1"/>
  <c r="I600" i="1" a="1"/>
  <c r="I600" i="1" s="1"/>
  <c r="E602" i="1" l="1"/>
  <c r="P602" i="1"/>
  <c r="R602" i="1"/>
  <c r="F602" i="1"/>
  <c r="B603" i="1"/>
  <c r="S602" i="1"/>
  <c r="D602" i="1"/>
  <c r="E603" i="1" l="1"/>
  <c r="R603" i="1"/>
  <c r="F603" i="1"/>
  <c r="S603" i="1"/>
  <c r="P603" i="1"/>
  <c r="B604" i="1"/>
  <c r="D603" i="1"/>
  <c r="T602" i="1"/>
  <c r="U602" i="1" s="1"/>
  <c r="I602" i="1" a="1"/>
  <c r="I602" i="1" s="1"/>
  <c r="I603" i="1" l="1" a="1"/>
  <c r="I603" i="1" s="1"/>
  <c r="R604" i="1"/>
  <c r="P604" i="1"/>
  <c r="E604" i="1"/>
  <c r="F604" i="1"/>
  <c r="B605" i="1"/>
  <c r="S604" i="1"/>
  <c r="D604" i="1"/>
  <c r="T603" i="1"/>
  <c r="U603" i="1" s="1"/>
  <c r="I604" i="1" l="1" a="1"/>
  <c r="I604" i="1" s="1"/>
  <c r="D605" i="1"/>
  <c r="E605" i="1"/>
  <c r="B606" i="1"/>
  <c r="S605" i="1"/>
  <c r="F605" i="1"/>
  <c r="I605" i="1" s="1" a="1"/>
  <c r="I605" i="1" s="1"/>
  <c r="R605" i="1"/>
  <c r="P605" i="1"/>
  <c r="T604" i="1"/>
  <c r="U604" i="1" s="1"/>
  <c r="T605" i="1" l="1"/>
  <c r="U605" i="1" s="1"/>
  <c r="S606" i="1"/>
  <c r="P606" i="1"/>
  <c r="E606" i="1"/>
  <c r="F606" i="1"/>
  <c r="R606" i="1"/>
  <c r="D606" i="1"/>
  <c r="B607" i="1"/>
  <c r="T606" i="1" l="1"/>
  <c r="U606" i="1" s="1"/>
  <c r="I606" i="1" a="1"/>
  <c r="I606" i="1" s="1"/>
  <c r="R607" i="1"/>
  <c r="F607" i="1"/>
  <c r="P607" i="1"/>
  <c r="E607" i="1"/>
  <c r="S607" i="1"/>
  <c r="D607" i="1"/>
  <c r="B608" i="1"/>
  <c r="I607" i="1" l="1" a="1"/>
  <c r="I607" i="1" s="1"/>
  <c r="P608" i="1"/>
  <c r="S608" i="1"/>
  <c r="F608" i="1"/>
  <c r="R608" i="1"/>
  <c r="B609" i="1"/>
  <c r="E608" i="1"/>
  <c r="D608" i="1"/>
  <c r="T607" i="1"/>
  <c r="U607" i="1" s="1"/>
  <c r="T608" i="1" l="1"/>
  <c r="U608" i="1" s="1"/>
  <c r="D609" i="1"/>
  <c r="S609" i="1"/>
  <c r="P609" i="1"/>
  <c r="F609" i="1"/>
  <c r="B610" i="1"/>
  <c r="R609" i="1"/>
  <c r="E609" i="1"/>
  <c r="I608" i="1" a="1"/>
  <c r="I608" i="1" s="1"/>
  <c r="T609" i="1" l="1"/>
  <c r="U609" i="1" s="1"/>
  <c r="S610" i="1"/>
  <c r="P610" i="1"/>
  <c r="B611" i="1"/>
  <c r="F610" i="1"/>
  <c r="E610" i="1"/>
  <c r="D610" i="1"/>
  <c r="R610" i="1"/>
  <c r="T610" i="1" s="1"/>
  <c r="U610" i="1" s="1"/>
  <c r="I609" i="1" a="1"/>
  <c r="I609" i="1" s="1"/>
  <c r="S611" i="1" l="1"/>
  <c r="D611" i="1"/>
  <c r="R611" i="1"/>
  <c r="T611" i="1" s="1"/>
  <c r="U611" i="1" s="1"/>
  <c r="P611" i="1"/>
  <c r="F611" i="1"/>
  <c r="E611" i="1"/>
  <c r="B612" i="1"/>
  <c r="I610" i="1" a="1"/>
  <c r="I610" i="1" s="1"/>
  <c r="D612" i="1" l="1"/>
  <c r="F612" i="1"/>
  <c r="P612" i="1"/>
  <c r="S612" i="1"/>
  <c r="R612" i="1"/>
  <c r="B613" i="1"/>
  <c r="E612" i="1"/>
  <c r="I611" i="1" a="1"/>
  <c r="I611" i="1" s="1"/>
  <c r="T612" i="1" l="1"/>
  <c r="U612" i="1" s="1"/>
  <c r="F613" i="1"/>
  <c r="B614" i="1"/>
  <c r="E613" i="1"/>
  <c r="P613" i="1"/>
  <c r="S613" i="1"/>
  <c r="R613" i="1"/>
  <c r="D613" i="1"/>
  <c r="I612" i="1" a="1"/>
  <c r="I612" i="1" s="1"/>
  <c r="T613" i="1" l="1"/>
  <c r="U613" i="1" s="1"/>
  <c r="S614" i="1"/>
  <c r="P614" i="1"/>
  <c r="F614" i="1"/>
  <c r="D614" i="1"/>
  <c r="E614" i="1"/>
  <c r="B615" i="1"/>
  <c r="R614" i="1"/>
  <c r="T614" i="1" s="1"/>
  <c r="U614" i="1" s="1"/>
  <c r="I613" i="1" a="1"/>
  <c r="I613" i="1" s="1"/>
  <c r="P615" i="1" l="1"/>
  <c r="E615" i="1"/>
  <c r="D615" i="1"/>
  <c r="B616" i="1"/>
  <c r="R615" i="1"/>
  <c r="F615" i="1"/>
  <c r="I615" i="1" s="1" a="1"/>
  <c r="I615" i="1" s="1"/>
  <c r="S615" i="1"/>
  <c r="I614" i="1" a="1"/>
  <c r="I614" i="1" s="1"/>
  <c r="T615" i="1" l="1"/>
  <c r="U615" i="1" s="1"/>
  <c r="B617" i="1"/>
  <c r="E616" i="1"/>
  <c r="D616" i="1"/>
  <c r="P616" i="1"/>
  <c r="F616" i="1"/>
  <c r="R616" i="1"/>
  <c r="S616" i="1"/>
  <c r="I616" i="1" l="1" a="1"/>
  <c r="I616" i="1" s="1"/>
  <c r="R617" i="1"/>
  <c r="F617" i="1"/>
  <c r="P617" i="1"/>
  <c r="E617" i="1"/>
  <c r="D617" i="1"/>
  <c r="B618" i="1"/>
  <c r="S617" i="1"/>
  <c r="T616" i="1"/>
  <c r="U616" i="1" s="1"/>
  <c r="P618" i="1" l="1"/>
  <c r="F618" i="1"/>
  <c r="R618" i="1"/>
  <c r="D618" i="1"/>
  <c r="E618" i="1"/>
  <c r="B619" i="1"/>
  <c r="S618" i="1"/>
  <c r="I617" i="1" a="1"/>
  <c r="I617" i="1" s="1"/>
  <c r="T617" i="1"/>
  <c r="U617" i="1" s="1"/>
  <c r="D619" i="1" l="1"/>
  <c r="R619" i="1"/>
  <c r="E619" i="1"/>
  <c r="F619" i="1"/>
  <c r="P619" i="1"/>
  <c r="S619" i="1"/>
  <c r="B620" i="1"/>
  <c r="I618" i="1" a="1"/>
  <c r="I618" i="1" s="1"/>
  <c r="T618" i="1"/>
  <c r="U618" i="1" s="1"/>
  <c r="I619" i="1" l="1" a="1"/>
  <c r="I619" i="1" s="1"/>
  <c r="F620" i="1"/>
  <c r="B621" i="1"/>
  <c r="D620" i="1"/>
  <c r="R620" i="1"/>
  <c r="E620" i="1"/>
  <c r="P620" i="1"/>
  <c r="S620" i="1"/>
  <c r="T619" i="1"/>
  <c r="U619" i="1" s="1"/>
  <c r="E621" i="1" l="1"/>
  <c r="D621" i="1"/>
  <c r="P621" i="1"/>
  <c r="S621" i="1"/>
  <c r="R621" i="1"/>
  <c r="B622" i="1"/>
  <c r="F621" i="1"/>
  <c r="T620" i="1"/>
  <c r="U620" i="1" s="1"/>
  <c r="I620" i="1" a="1"/>
  <c r="I620" i="1" s="1"/>
  <c r="I621" i="1" l="1" a="1"/>
  <c r="I621" i="1" s="1"/>
  <c r="T621" i="1"/>
  <c r="U621" i="1" s="1"/>
  <c r="S622" i="1"/>
  <c r="D622" i="1"/>
  <c r="F622" i="1"/>
  <c r="R622" i="1"/>
  <c r="P622" i="1"/>
  <c r="B623" i="1"/>
  <c r="E622" i="1"/>
  <c r="T622" i="1" l="1"/>
  <c r="U622" i="1" s="1"/>
  <c r="B624" i="1"/>
  <c r="E623" i="1"/>
  <c r="R623" i="1"/>
  <c r="S623" i="1"/>
  <c r="P623" i="1"/>
  <c r="D623" i="1"/>
  <c r="F623" i="1"/>
  <c r="I622" i="1" a="1"/>
  <c r="I622" i="1" s="1"/>
  <c r="I623" i="1" l="1" a="1"/>
  <c r="I623" i="1" s="1"/>
  <c r="T623" i="1"/>
  <c r="U623" i="1" s="1"/>
  <c r="F624" i="1"/>
  <c r="D624" i="1"/>
  <c r="R624" i="1"/>
  <c r="P624" i="1"/>
  <c r="S624" i="1"/>
  <c r="B625" i="1"/>
  <c r="E624" i="1"/>
  <c r="R625" i="1" l="1"/>
  <c r="F625" i="1"/>
  <c r="P625" i="1"/>
  <c r="E625" i="1"/>
  <c r="D625" i="1"/>
  <c r="S625" i="1"/>
  <c r="B626" i="1"/>
  <c r="I624" i="1" a="1"/>
  <c r="I624" i="1" s="1"/>
  <c r="T624" i="1"/>
  <c r="U624" i="1" s="1"/>
  <c r="I625" i="1" l="1" a="1"/>
  <c r="I625" i="1" s="1"/>
  <c r="D626" i="1"/>
  <c r="E626" i="1"/>
  <c r="B627" i="1"/>
  <c r="S626" i="1"/>
  <c r="F626" i="1"/>
  <c r="I626" i="1" s="1" a="1"/>
  <c r="I626" i="1" s="1"/>
  <c r="P626" i="1"/>
  <c r="R626" i="1"/>
  <c r="T625" i="1"/>
  <c r="U625" i="1" s="1"/>
  <c r="T626" i="1" l="1"/>
  <c r="U626" i="1" s="1"/>
  <c r="P627" i="1"/>
  <c r="B628" i="1"/>
  <c r="R627" i="1"/>
  <c r="E627" i="1"/>
  <c r="D627" i="1"/>
  <c r="S627" i="1"/>
  <c r="F627" i="1"/>
  <c r="I627" i="1" s="1" a="1"/>
  <c r="I627" i="1" s="1"/>
  <c r="T627" i="1" l="1"/>
  <c r="U627" i="1" s="1"/>
  <c r="R628" i="1"/>
  <c r="F628" i="1"/>
  <c r="P628" i="1"/>
  <c r="E628" i="1"/>
  <c r="S628" i="1"/>
  <c r="D628" i="1"/>
  <c r="B629" i="1"/>
  <c r="I628" i="1" l="1" a="1"/>
  <c r="I628" i="1" s="1"/>
  <c r="T628" i="1"/>
  <c r="U628" i="1" s="1"/>
  <c r="E629" i="1"/>
  <c r="S629" i="1"/>
  <c r="R629" i="1"/>
  <c r="D629" i="1"/>
  <c r="P629" i="1"/>
  <c r="F629" i="1"/>
  <c r="B630" i="1"/>
  <c r="I629" i="1" l="1" a="1"/>
  <c r="I629" i="1" s="1"/>
  <c r="T629" i="1"/>
  <c r="U629" i="1" s="1"/>
  <c r="S630" i="1"/>
  <c r="F630" i="1"/>
  <c r="P630" i="1"/>
  <c r="E630" i="1"/>
  <c r="B631" i="1"/>
  <c r="D630" i="1"/>
  <c r="R630" i="1"/>
  <c r="T630" i="1" s="1"/>
  <c r="U630" i="1" s="1"/>
  <c r="I630" i="1" l="1" a="1"/>
  <c r="I630" i="1" s="1"/>
  <c r="F631" i="1"/>
  <c r="S631" i="1"/>
  <c r="D631" i="1"/>
  <c r="B632" i="1"/>
  <c r="P631" i="1"/>
  <c r="E631" i="1"/>
  <c r="R631" i="1"/>
  <c r="T631" i="1" s="1"/>
  <c r="U631" i="1" s="1"/>
  <c r="R632" i="1" l="1"/>
  <c r="P632" i="1"/>
  <c r="F632" i="1"/>
  <c r="D632" i="1"/>
  <c r="B633" i="1"/>
  <c r="E632" i="1"/>
  <c r="S632" i="1"/>
  <c r="I631" i="1" a="1"/>
  <c r="I631" i="1" s="1"/>
  <c r="T632" i="1" l="1"/>
  <c r="U632" i="1" s="1"/>
  <c r="F633" i="1"/>
  <c r="B634" i="1"/>
  <c r="D633" i="1"/>
  <c r="E633" i="1"/>
  <c r="P633" i="1"/>
  <c r="S633" i="1"/>
  <c r="R633" i="1"/>
  <c r="I632" i="1" a="1"/>
  <c r="I632" i="1" s="1"/>
  <c r="T633" i="1" l="1"/>
  <c r="U633" i="1" s="1"/>
  <c r="B635" i="1"/>
  <c r="S634" i="1"/>
  <c r="R634" i="1"/>
  <c r="F634" i="1"/>
  <c r="P634" i="1"/>
  <c r="E634" i="1"/>
  <c r="D634" i="1"/>
  <c r="I633" i="1" a="1"/>
  <c r="I633" i="1" s="1"/>
  <c r="T634" i="1" l="1"/>
  <c r="U634" i="1" s="1"/>
  <c r="I634" i="1" a="1"/>
  <c r="I634" i="1" s="1"/>
  <c r="P635" i="1"/>
  <c r="B636" i="1"/>
  <c r="R635" i="1"/>
  <c r="F635" i="1"/>
  <c r="S635" i="1"/>
  <c r="D635" i="1"/>
  <c r="E635" i="1"/>
  <c r="I635" i="1" l="1" a="1"/>
  <c r="I635" i="1" s="1"/>
  <c r="T635" i="1"/>
  <c r="U635" i="1" s="1"/>
  <c r="F636" i="1"/>
  <c r="D636" i="1"/>
  <c r="B637" i="1"/>
  <c r="P636" i="1"/>
  <c r="S636" i="1"/>
  <c r="R636" i="1"/>
  <c r="E636" i="1"/>
  <c r="B638" i="1" l="1"/>
  <c r="S637" i="1"/>
  <c r="F637" i="1"/>
  <c r="R637" i="1"/>
  <c r="D637" i="1"/>
  <c r="E637" i="1"/>
  <c r="P637" i="1"/>
  <c r="T636" i="1"/>
  <c r="U636" i="1" s="1"/>
  <c r="I636" i="1" a="1"/>
  <c r="I636" i="1" s="1"/>
  <c r="T637" i="1" l="1"/>
  <c r="U637" i="1" s="1"/>
  <c r="I637" i="1" a="1"/>
  <c r="I637" i="1" s="1"/>
  <c r="B639" i="1"/>
  <c r="P638" i="1"/>
  <c r="D638" i="1"/>
  <c r="E638" i="1"/>
  <c r="R638" i="1"/>
  <c r="S638" i="1"/>
  <c r="F638" i="1"/>
  <c r="I638" i="1" s="1" a="1"/>
  <c r="I638" i="1" s="1"/>
  <c r="T638" i="1" l="1"/>
  <c r="U638" i="1" s="1"/>
  <c r="R639" i="1"/>
  <c r="F639" i="1"/>
  <c r="S639" i="1"/>
  <c r="B640" i="1"/>
  <c r="P639" i="1"/>
  <c r="E639" i="1"/>
  <c r="D639" i="1"/>
  <c r="D640" i="1" l="1"/>
  <c r="F640" i="1"/>
  <c r="B641" i="1"/>
  <c r="S640" i="1"/>
  <c r="P640" i="1"/>
  <c r="R640" i="1"/>
  <c r="E640" i="1"/>
  <c r="I639" i="1" a="1"/>
  <c r="I639" i="1" s="1"/>
  <c r="T639" i="1"/>
  <c r="U639" i="1" s="1"/>
  <c r="T640" i="1" l="1"/>
  <c r="U640" i="1" s="1"/>
  <c r="I640" i="1" a="1"/>
  <c r="I640" i="1" s="1"/>
  <c r="F641" i="1"/>
  <c r="P641" i="1"/>
  <c r="S641" i="1"/>
  <c r="D641" i="1"/>
  <c r="E641" i="1"/>
  <c r="B642" i="1"/>
  <c r="R641" i="1"/>
  <c r="T641" i="1" l="1"/>
  <c r="U641" i="1" s="1"/>
  <c r="S642" i="1"/>
  <c r="P642" i="1"/>
  <c r="D642" i="1"/>
  <c r="R642" i="1"/>
  <c r="E642" i="1"/>
  <c r="B643" i="1"/>
  <c r="F642" i="1"/>
  <c r="I641" i="1" a="1"/>
  <c r="I641" i="1" s="1"/>
  <c r="I642" i="1" l="1" a="1"/>
  <c r="I642" i="1" s="1"/>
  <c r="T642" i="1"/>
  <c r="U642" i="1" s="1"/>
  <c r="P643" i="1"/>
  <c r="S643" i="1"/>
  <c r="F643" i="1"/>
  <c r="E643" i="1"/>
  <c r="D643" i="1"/>
  <c r="B644" i="1"/>
  <c r="R643" i="1"/>
  <c r="T643" i="1" l="1"/>
  <c r="U643" i="1" s="1"/>
  <c r="I643" i="1" a="1"/>
  <c r="I643" i="1" s="1"/>
  <c r="B645" i="1"/>
  <c r="E644" i="1"/>
  <c r="P644" i="1"/>
  <c r="F644" i="1"/>
  <c r="S644" i="1"/>
  <c r="D644" i="1"/>
  <c r="R644" i="1"/>
  <c r="T644" i="1" l="1"/>
  <c r="U644" i="1" s="1"/>
  <c r="I644" i="1" a="1"/>
  <c r="I644" i="1" s="1"/>
  <c r="D645" i="1"/>
  <c r="F645" i="1"/>
  <c r="P645" i="1"/>
  <c r="R645" i="1"/>
  <c r="E645" i="1"/>
  <c r="S645" i="1"/>
  <c r="B646" i="1"/>
  <c r="B647" i="1" l="1"/>
  <c r="R646" i="1"/>
  <c r="F646" i="1"/>
  <c r="P646" i="1"/>
  <c r="D646" i="1"/>
  <c r="S646" i="1"/>
  <c r="E646" i="1"/>
  <c r="I645" i="1" a="1"/>
  <c r="I645" i="1" s="1"/>
  <c r="T645" i="1"/>
  <c r="U645" i="1" s="1"/>
  <c r="T646" i="1" l="1"/>
  <c r="U646" i="1" s="1"/>
  <c r="I646" i="1" a="1"/>
  <c r="I646" i="1" s="1"/>
  <c r="P647" i="1"/>
  <c r="B648" i="1"/>
  <c r="R647" i="1"/>
  <c r="F647" i="1"/>
  <c r="E647" i="1"/>
  <c r="S647" i="1"/>
  <c r="D647" i="1"/>
  <c r="I647" i="1" l="1" a="1"/>
  <c r="I647" i="1" s="1"/>
  <c r="F648" i="1"/>
  <c r="S648" i="1"/>
  <c r="E648" i="1"/>
  <c r="B649" i="1"/>
  <c r="R648" i="1"/>
  <c r="D648" i="1"/>
  <c r="P648" i="1"/>
  <c r="T647" i="1"/>
  <c r="U647" i="1" s="1"/>
  <c r="T648" i="1" l="1"/>
  <c r="U648" i="1" s="1"/>
  <c r="R649" i="1"/>
  <c r="S649" i="1"/>
  <c r="P649" i="1"/>
  <c r="D649" i="1"/>
  <c r="B650" i="1"/>
  <c r="E649" i="1"/>
  <c r="F649" i="1"/>
  <c r="I648" i="1" a="1"/>
  <c r="I648" i="1" s="1"/>
  <c r="I649" i="1" l="1" a="1"/>
  <c r="I649" i="1" s="1"/>
  <c r="B651" i="1"/>
  <c r="R650" i="1"/>
  <c r="F650" i="1"/>
  <c r="E650" i="1"/>
  <c r="P650" i="1"/>
  <c r="S650" i="1"/>
  <c r="D650" i="1"/>
  <c r="T649" i="1"/>
  <c r="U649" i="1" s="1"/>
  <c r="T650" i="1" l="1"/>
  <c r="U650" i="1" s="1"/>
  <c r="I650" i="1" a="1"/>
  <c r="I650" i="1" s="1"/>
  <c r="B652" i="1"/>
  <c r="P651" i="1"/>
  <c r="E651" i="1"/>
  <c r="R651" i="1"/>
  <c r="F651" i="1"/>
  <c r="S651" i="1"/>
  <c r="D651" i="1"/>
  <c r="T651" i="1" l="1"/>
  <c r="U651" i="1" s="1"/>
  <c r="I651" i="1" a="1"/>
  <c r="I651" i="1" s="1"/>
  <c r="P652" i="1"/>
  <c r="S652" i="1"/>
  <c r="R652" i="1"/>
  <c r="F652" i="1"/>
  <c r="B653" i="1"/>
  <c r="D652" i="1"/>
  <c r="E652" i="1"/>
  <c r="T652" i="1" l="1"/>
  <c r="U652" i="1" s="1"/>
  <c r="I652" i="1" a="1"/>
  <c r="I652" i="1" s="1"/>
  <c r="S653" i="1"/>
  <c r="D653" i="1"/>
  <c r="R653" i="1"/>
  <c r="B654" i="1"/>
  <c r="P653" i="1"/>
  <c r="F653" i="1"/>
  <c r="E653" i="1"/>
  <c r="T653" i="1" l="1"/>
  <c r="U653" i="1" s="1"/>
  <c r="I653" i="1" a="1"/>
  <c r="I653" i="1" s="1"/>
  <c r="B655" i="1"/>
  <c r="E654" i="1"/>
  <c r="S654" i="1"/>
  <c r="R654" i="1"/>
  <c r="P654" i="1"/>
  <c r="F654" i="1"/>
  <c r="D654" i="1"/>
  <c r="I654" i="1" l="1" a="1"/>
  <c r="I654" i="1" s="1"/>
  <c r="T654" i="1"/>
  <c r="U654" i="1" s="1"/>
  <c r="S655" i="1"/>
  <c r="P655" i="1"/>
  <c r="D655" i="1"/>
  <c r="R655" i="1"/>
  <c r="F655" i="1"/>
  <c r="B656" i="1"/>
  <c r="E655" i="1"/>
  <c r="I655" i="1" l="1" a="1"/>
  <c r="I655" i="1" s="1"/>
  <c r="T655" i="1"/>
  <c r="U655" i="1" s="1"/>
  <c r="R656" i="1"/>
  <c r="B657" i="1"/>
  <c r="E656" i="1"/>
  <c r="D656" i="1"/>
  <c r="P656" i="1"/>
  <c r="S656" i="1"/>
  <c r="F656" i="1"/>
  <c r="I656" i="1" s="1" a="1"/>
  <c r="I656" i="1" s="1"/>
  <c r="F657" i="1" l="1"/>
  <c r="E657" i="1"/>
  <c r="D657" i="1"/>
  <c r="R657" i="1"/>
  <c r="P657" i="1"/>
  <c r="B658" i="1"/>
  <c r="S657" i="1"/>
  <c r="T656" i="1"/>
  <c r="U656" i="1" s="1"/>
  <c r="S658" i="1" l="1"/>
  <c r="E658" i="1"/>
  <c r="D658" i="1"/>
  <c r="B659" i="1"/>
  <c r="R658" i="1"/>
  <c r="P658" i="1"/>
  <c r="F658" i="1"/>
  <c r="I658" i="1" s="1" a="1"/>
  <c r="I658" i="1" s="1"/>
  <c r="T657" i="1"/>
  <c r="U657" i="1" s="1"/>
  <c r="I657" i="1" a="1"/>
  <c r="I657" i="1" s="1"/>
  <c r="T658" i="1" l="1"/>
  <c r="U658" i="1" s="1"/>
  <c r="S659" i="1"/>
  <c r="D659" i="1"/>
  <c r="R659" i="1"/>
  <c r="E659" i="1"/>
  <c r="F659" i="1"/>
  <c r="I659" i="1" s="1" a="1"/>
  <c r="I659" i="1" s="1"/>
  <c r="B660" i="1"/>
  <c r="P659" i="1"/>
  <c r="B661" i="1" l="1"/>
  <c r="F660" i="1"/>
  <c r="E660" i="1"/>
  <c r="S660" i="1"/>
  <c r="D660" i="1"/>
  <c r="R660" i="1"/>
  <c r="P660" i="1"/>
  <c r="T659" i="1"/>
  <c r="U659" i="1" s="1"/>
  <c r="T660" i="1" l="1"/>
  <c r="U660" i="1" s="1"/>
  <c r="I660" i="1" a="1"/>
  <c r="I660" i="1" s="1"/>
  <c r="R661" i="1"/>
  <c r="B662" i="1"/>
  <c r="E661" i="1"/>
  <c r="F661" i="1"/>
  <c r="S661" i="1"/>
  <c r="D661" i="1"/>
  <c r="P661" i="1"/>
  <c r="I661" i="1" l="1" a="1"/>
  <c r="I661" i="1" s="1"/>
  <c r="T661" i="1"/>
  <c r="U661" i="1" s="1"/>
  <c r="D662" i="1"/>
  <c r="P662" i="1"/>
  <c r="E662" i="1"/>
  <c r="F662" i="1"/>
  <c r="S662" i="1"/>
  <c r="R662" i="1"/>
  <c r="B663" i="1"/>
  <c r="I662" i="1" l="1" a="1"/>
  <c r="I662" i="1" s="1"/>
  <c r="B664" i="1"/>
  <c r="S663" i="1"/>
  <c r="F663" i="1"/>
  <c r="P663" i="1"/>
  <c r="E663" i="1"/>
  <c r="D663" i="1"/>
  <c r="R663" i="1"/>
  <c r="T663" i="1" s="1"/>
  <c r="U663" i="1" s="1"/>
  <c r="T662" i="1"/>
  <c r="U662" i="1" s="1"/>
  <c r="I663" i="1" l="1" a="1"/>
  <c r="I663" i="1" s="1"/>
  <c r="E664" i="1"/>
  <c r="R664" i="1"/>
  <c r="D664" i="1"/>
  <c r="F664" i="1"/>
  <c r="P664" i="1"/>
  <c r="S664" i="1"/>
  <c r="B665" i="1"/>
  <c r="I664" i="1" l="1" a="1"/>
  <c r="I664" i="1" s="1"/>
  <c r="T664" i="1"/>
  <c r="U664" i="1" s="1"/>
  <c r="F665" i="1"/>
  <c r="D665" i="1"/>
  <c r="B666" i="1"/>
  <c r="S665" i="1"/>
  <c r="R665" i="1"/>
  <c r="E665" i="1"/>
  <c r="P665" i="1"/>
  <c r="I665" i="1" l="1" a="1"/>
  <c r="I665" i="1" s="1"/>
  <c r="T665" i="1"/>
  <c r="U665" i="1" s="1"/>
  <c r="F666" i="1"/>
  <c r="D666" i="1"/>
  <c r="R666" i="1"/>
  <c r="S666" i="1"/>
  <c r="P666" i="1"/>
  <c r="B667" i="1"/>
  <c r="E666" i="1"/>
  <c r="T666" i="1" l="1"/>
  <c r="U666" i="1" s="1"/>
  <c r="I666" i="1" a="1"/>
  <c r="I666" i="1" s="1"/>
  <c r="D667" i="1"/>
  <c r="B668" i="1"/>
  <c r="F667" i="1"/>
  <c r="R667" i="1"/>
  <c r="P667" i="1"/>
  <c r="E667" i="1"/>
  <c r="S667" i="1"/>
  <c r="I667" i="1" l="1" a="1"/>
  <c r="I667" i="1" s="1"/>
  <c r="R668" i="1"/>
  <c r="S668" i="1"/>
  <c r="B669" i="1"/>
  <c r="P668" i="1"/>
  <c r="E668" i="1"/>
  <c r="D668" i="1"/>
  <c r="F668" i="1"/>
  <c r="I668" i="1" s="1" a="1"/>
  <c r="I668" i="1" s="1"/>
  <c r="T667" i="1"/>
  <c r="U667" i="1" s="1"/>
  <c r="P669" i="1" l="1"/>
  <c r="D669" i="1"/>
  <c r="S669" i="1"/>
  <c r="B670" i="1"/>
  <c r="F669" i="1"/>
  <c r="E669" i="1"/>
  <c r="R669" i="1"/>
  <c r="T668" i="1"/>
  <c r="U668" i="1" s="1"/>
  <c r="T669" i="1" l="1"/>
  <c r="U669" i="1" s="1"/>
  <c r="E670" i="1"/>
  <c r="R670" i="1"/>
  <c r="P670" i="1"/>
  <c r="F670" i="1"/>
  <c r="B671" i="1"/>
  <c r="D670" i="1"/>
  <c r="S670" i="1"/>
  <c r="I669" i="1" a="1"/>
  <c r="I669" i="1" s="1"/>
  <c r="B672" i="1" l="1"/>
  <c r="F671" i="1"/>
  <c r="D671" i="1"/>
  <c r="S671" i="1"/>
  <c r="R671" i="1"/>
  <c r="E671" i="1"/>
  <c r="P671" i="1"/>
  <c r="I670" i="1" a="1"/>
  <c r="I670" i="1" s="1"/>
  <c r="T670" i="1"/>
  <c r="U670" i="1" s="1"/>
  <c r="T671" i="1" l="1"/>
  <c r="U671" i="1" s="1"/>
  <c r="I671" i="1" a="1"/>
  <c r="I671" i="1" s="1"/>
  <c r="E672" i="1"/>
  <c r="D672" i="1"/>
  <c r="S672" i="1"/>
  <c r="P672" i="1"/>
  <c r="F672" i="1"/>
  <c r="R672" i="1"/>
  <c r="B673" i="1"/>
  <c r="I672" i="1" l="1" a="1"/>
  <c r="I672" i="1" s="1"/>
  <c r="T672" i="1"/>
  <c r="U672" i="1" s="1"/>
  <c r="F673" i="1"/>
  <c r="R673" i="1"/>
  <c r="E673" i="1"/>
  <c r="S673" i="1"/>
  <c r="D673" i="1"/>
  <c r="P673" i="1"/>
  <c r="B674" i="1"/>
  <c r="S674" i="1" l="1"/>
  <c r="D674" i="1"/>
  <c r="R674" i="1"/>
  <c r="T674" i="1" s="1"/>
  <c r="U674" i="1" s="1"/>
  <c r="P674" i="1"/>
  <c r="F674" i="1"/>
  <c r="E674" i="1"/>
  <c r="B675" i="1"/>
  <c r="T673" i="1"/>
  <c r="U673" i="1" s="1"/>
  <c r="I673" i="1" a="1"/>
  <c r="I673" i="1" s="1"/>
  <c r="D675" i="1" l="1"/>
  <c r="R675" i="1"/>
  <c r="E675" i="1"/>
  <c r="S675" i="1"/>
  <c r="P675" i="1"/>
  <c r="F675" i="1"/>
  <c r="I675" i="1" s="1" a="1"/>
  <c r="I675" i="1" s="1"/>
  <c r="B676" i="1"/>
  <c r="I674" i="1" a="1"/>
  <c r="I674" i="1" s="1"/>
  <c r="T675" i="1" l="1"/>
  <c r="U675" i="1" s="1"/>
  <c r="B677" i="1"/>
  <c r="F676" i="1"/>
  <c r="E676" i="1"/>
  <c r="D676" i="1"/>
  <c r="R676" i="1"/>
  <c r="P676" i="1"/>
  <c r="S676" i="1"/>
  <c r="I676" i="1" l="1" a="1"/>
  <c r="I676" i="1" s="1"/>
  <c r="S677" i="1"/>
  <c r="D677" i="1"/>
  <c r="P677" i="1"/>
  <c r="R677" i="1"/>
  <c r="T677" i="1" s="1"/>
  <c r="U677" i="1" s="1"/>
  <c r="E677" i="1"/>
  <c r="F677" i="1"/>
  <c r="B678" i="1"/>
  <c r="T676" i="1"/>
  <c r="U676" i="1" s="1"/>
  <c r="I677" i="1" l="1" a="1"/>
  <c r="I677" i="1" s="1"/>
  <c r="E678" i="1"/>
  <c r="R678" i="1"/>
  <c r="F678" i="1"/>
  <c r="P678" i="1"/>
  <c r="S678" i="1"/>
  <c r="D678" i="1"/>
  <c r="B679" i="1"/>
  <c r="E679" i="1" l="1"/>
  <c r="R679" i="1"/>
  <c r="P679" i="1"/>
  <c r="B680" i="1"/>
  <c r="S679" i="1"/>
  <c r="D679" i="1"/>
  <c r="F679" i="1"/>
  <c r="T678" i="1"/>
  <c r="U678" i="1" s="1"/>
  <c r="I678" i="1" a="1"/>
  <c r="I678" i="1" s="1"/>
  <c r="I679" i="1" l="1" a="1"/>
  <c r="I679" i="1" s="1"/>
  <c r="T679" i="1"/>
  <c r="U679" i="1" s="1"/>
  <c r="F680" i="1"/>
  <c r="E680" i="1"/>
  <c r="P680" i="1"/>
  <c r="D680" i="1"/>
  <c r="B681" i="1"/>
  <c r="R680" i="1"/>
  <c r="S680" i="1"/>
  <c r="F681" i="1" l="1"/>
  <c r="E681" i="1"/>
  <c r="P681" i="1"/>
  <c r="R681" i="1"/>
  <c r="B682" i="1"/>
  <c r="S681" i="1"/>
  <c r="D681" i="1"/>
  <c r="I680" i="1" a="1"/>
  <c r="I680" i="1" s="1"/>
  <c r="T680" i="1"/>
  <c r="U680" i="1" s="1"/>
  <c r="D682" i="1" l="1"/>
  <c r="R682" i="1"/>
  <c r="E682" i="1"/>
  <c r="S682" i="1"/>
  <c r="P682" i="1"/>
  <c r="B683" i="1"/>
  <c r="F682" i="1"/>
  <c r="I681" i="1" a="1"/>
  <c r="I681" i="1" s="1"/>
  <c r="T681" i="1"/>
  <c r="U681" i="1" s="1"/>
  <c r="I682" i="1" l="1" a="1"/>
  <c r="I682" i="1" s="1"/>
  <c r="S683" i="1"/>
  <c r="R683" i="1"/>
  <c r="E683" i="1"/>
  <c r="B684" i="1"/>
  <c r="F683" i="1"/>
  <c r="D683" i="1"/>
  <c r="P683" i="1"/>
  <c r="T682" i="1"/>
  <c r="U682" i="1" s="1"/>
  <c r="T683" i="1" l="1"/>
  <c r="U683" i="1" s="1"/>
  <c r="I683" i="1" a="1"/>
  <c r="I683" i="1" s="1"/>
  <c r="B685" i="1"/>
  <c r="S684" i="1"/>
  <c r="R684" i="1"/>
  <c r="E684" i="1"/>
  <c r="D684" i="1"/>
  <c r="F684" i="1"/>
  <c r="I684" i="1" s="1" a="1"/>
  <c r="I684" i="1" s="1"/>
  <c r="P684" i="1"/>
  <c r="E685" i="1" l="1"/>
  <c r="S685" i="1"/>
  <c r="P685" i="1"/>
  <c r="B686" i="1"/>
  <c r="D685" i="1"/>
  <c r="R685" i="1"/>
  <c r="T685" i="1" s="1"/>
  <c r="U685" i="1" s="1"/>
  <c r="F685" i="1"/>
  <c r="I685" i="1" s="1" a="1"/>
  <c r="I685" i="1" s="1"/>
  <c r="T684" i="1"/>
  <c r="U684" i="1" s="1"/>
  <c r="D686" i="1" l="1"/>
  <c r="P686" i="1"/>
  <c r="B687" i="1"/>
  <c r="E686" i="1"/>
  <c r="S686" i="1"/>
  <c r="R686" i="1"/>
  <c r="F686" i="1"/>
  <c r="I686" i="1" s="1" a="1"/>
  <c r="I686" i="1" s="1"/>
  <c r="T686" i="1" l="1"/>
  <c r="U686" i="1" s="1"/>
  <c r="R687" i="1"/>
  <c r="E687" i="1"/>
  <c r="B688" i="1"/>
  <c r="S687" i="1"/>
  <c r="D687" i="1"/>
  <c r="F687" i="1"/>
  <c r="P687" i="1"/>
  <c r="I687" i="1" l="1" a="1"/>
  <c r="I687" i="1" s="1"/>
  <c r="P688" i="1"/>
  <c r="S688" i="1"/>
  <c r="E688" i="1"/>
  <c r="F688" i="1"/>
  <c r="B689" i="1"/>
  <c r="R688" i="1"/>
  <c r="T688" i="1" s="1"/>
  <c r="U688" i="1" s="1"/>
  <c r="D688" i="1"/>
  <c r="T687" i="1"/>
  <c r="U687" i="1" s="1"/>
  <c r="I688" i="1" l="1" a="1"/>
  <c r="I688" i="1" s="1"/>
  <c r="B690" i="1"/>
  <c r="D689" i="1"/>
  <c r="R689" i="1"/>
  <c r="P689" i="1"/>
  <c r="F689" i="1"/>
  <c r="E689" i="1"/>
  <c r="S689" i="1"/>
  <c r="T689" i="1" l="1"/>
  <c r="U689" i="1" s="1"/>
  <c r="I689" i="1" a="1"/>
  <c r="I689" i="1" s="1"/>
  <c r="B691" i="1"/>
  <c r="F690" i="1"/>
  <c r="S690" i="1"/>
  <c r="D690" i="1"/>
  <c r="P690" i="1"/>
  <c r="E690" i="1"/>
  <c r="R690" i="1"/>
  <c r="T690" i="1" l="1"/>
  <c r="U690" i="1" s="1"/>
  <c r="S691" i="1"/>
  <c r="D691" i="1"/>
  <c r="P691" i="1"/>
  <c r="F691" i="1"/>
  <c r="E691" i="1"/>
  <c r="R691" i="1"/>
  <c r="T691" i="1" s="1"/>
  <c r="U691" i="1" s="1"/>
  <c r="B692" i="1"/>
  <c r="I690" i="1" a="1"/>
  <c r="I690" i="1" s="1"/>
  <c r="I691" i="1" l="1" a="1"/>
  <c r="I691" i="1" s="1"/>
  <c r="B693" i="1"/>
  <c r="D692" i="1"/>
  <c r="R692" i="1"/>
  <c r="P692" i="1"/>
  <c r="F692" i="1"/>
  <c r="E692" i="1"/>
  <c r="S692" i="1"/>
  <c r="I692" i="1" l="1" a="1"/>
  <c r="I692" i="1" s="1"/>
  <c r="T692" i="1"/>
  <c r="U692" i="1" s="1"/>
  <c r="F693" i="1"/>
  <c r="E693" i="1"/>
  <c r="S693" i="1"/>
  <c r="D693" i="1"/>
  <c r="P693" i="1"/>
  <c r="B694" i="1"/>
  <c r="R693" i="1"/>
  <c r="T693" i="1" l="1"/>
  <c r="U693" i="1" s="1"/>
  <c r="E694" i="1"/>
  <c r="B695" i="1"/>
  <c r="S694" i="1"/>
  <c r="D694" i="1"/>
  <c r="P694" i="1"/>
  <c r="F694" i="1"/>
  <c r="I694" i="1" s="1" a="1"/>
  <c r="I694" i="1" s="1"/>
  <c r="R694" i="1"/>
  <c r="I693" i="1" a="1"/>
  <c r="I693" i="1" s="1"/>
  <c r="T694" i="1" l="1"/>
  <c r="U694" i="1" s="1"/>
  <c r="F695" i="1"/>
  <c r="S695" i="1"/>
  <c r="R695" i="1"/>
  <c r="P695" i="1"/>
  <c r="B696" i="1"/>
  <c r="D695" i="1"/>
  <c r="E695" i="1"/>
  <c r="B697" i="1" l="1"/>
  <c r="P696" i="1"/>
  <c r="F696" i="1"/>
  <c r="E696" i="1"/>
  <c r="S696" i="1"/>
  <c r="D696" i="1"/>
  <c r="R696" i="1"/>
  <c r="I695" i="1" a="1"/>
  <c r="I695" i="1" s="1"/>
  <c r="T695" i="1"/>
  <c r="U695" i="1" s="1"/>
  <c r="T696" i="1" l="1"/>
  <c r="U696" i="1" s="1"/>
  <c r="I696" i="1" a="1"/>
  <c r="I696" i="1" s="1"/>
  <c r="B698" i="1"/>
  <c r="F697" i="1"/>
  <c r="S697" i="1"/>
  <c r="R697" i="1"/>
  <c r="P697" i="1"/>
  <c r="E697" i="1"/>
  <c r="D697" i="1"/>
  <c r="I697" i="1" l="1" a="1"/>
  <c r="I697" i="1" s="1"/>
  <c r="T697" i="1"/>
  <c r="U697" i="1" s="1"/>
  <c r="D698" i="1"/>
  <c r="F698" i="1"/>
  <c r="B699" i="1"/>
  <c r="E698" i="1"/>
  <c r="S698" i="1"/>
  <c r="P698" i="1"/>
  <c r="R698" i="1"/>
  <c r="I698" i="1" l="1" a="1"/>
  <c r="I698" i="1" s="1"/>
  <c r="T698" i="1"/>
  <c r="U698" i="1" s="1"/>
  <c r="F699" i="1"/>
  <c r="E699" i="1"/>
  <c r="S699" i="1"/>
  <c r="D699" i="1"/>
  <c r="B700" i="1"/>
  <c r="R699" i="1"/>
  <c r="P699" i="1"/>
  <c r="T699" i="1" l="1"/>
  <c r="U699" i="1" s="1"/>
  <c r="I699" i="1" a="1"/>
  <c r="I699" i="1" s="1"/>
  <c r="B701" i="1"/>
  <c r="E700" i="1"/>
  <c r="R700" i="1"/>
  <c r="F700" i="1"/>
  <c r="S700" i="1"/>
  <c r="D700" i="1"/>
  <c r="P700" i="1"/>
  <c r="I700" i="1" l="1" a="1"/>
  <c r="I700" i="1" s="1"/>
  <c r="T700" i="1"/>
  <c r="U700" i="1" s="1"/>
  <c r="R701" i="1"/>
  <c r="P701" i="1"/>
  <c r="S701" i="1"/>
  <c r="D701" i="1"/>
  <c r="F701" i="1"/>
  <c r="B702" i="1"/>
  <c r="E701" i="1"/>
  <c r="I701" i="1" l="1" a="1"/>
  <c r="I701" i="1" s="1"/>
  <c r="B703" i="1"/>
  <c r="F702" i="1"/>
  <c r="E702" i="1"/>
  <c r="S702" i="1"/>
  <c r="D702" i="1"/>
  <c r="R702" i="1"/>
  <c r="P702" i="1"/>
  <c r="T701" i="1"/>
  <c r="U701" i="1" s="1"/>
  <c r="T702" i="1" l="1"/>
  <c r="U702" i="1" s="1"/>
  <c r="B704" i="1"/>
  <c r="F703" i="1"/>
  <c r="R703" i="1"/>
  <c r="E703" i="1"/>
  <c r="S703" i="1"/>
  <c r="D703" i="1"/>
  <c r="P703" i="1"/>
  <c r="I702" i="1" a="1"/>
  <c r="I702" i="1" s="1"/>
  <c r="T703" i="1" l="1"/>
  <c r="U703" i="1" s="1"/>
  <c r="F704" i="1"/>
  <c r="D704" i="1"/>
  <c r="R704" i="1"/>
  <c r="E704" i="1"/>
  <c r="S704" i="1"/>
  <c r="P704" i="1"/>
  <c r="B705" i="1"/>
  <c r="I703" i="1" a="1"/>
  <c r="I703" i="1" s="1"/>
  <c r="T704" i="1" l="1"/>
  <c r="U704" i="1" s="1"/>
  <c r="F705" i="1"/>
  <c r="P705" i="1"/>
  <c r="D705" i="1"/>
  <c r="R705" i="1"/>
  <c r="E705" i="1"/>
  <c r="S705" i="1"/>
  <c r="B706" i="1"/>
  <c r="I704" i="1" a="1"/>
  <c r="I704" i="1" s="1"/>
  <c r="B707" i="1" l="1"/>
  <c r="E706" i="1"/>
  <c r="S706" i="1"/>
  <c r="F706" i="1"/>
  <c r="D706" i="1"/>
  <c r="R706" i="1"/>
  <c r="P706" i="1"/>
  <c r="T705" i="1"/>
  <c r="U705" i="1" s="1"/>
  <c r="I705" i="1" a="1"/>
  <c r="I705" i="1" s="1"/>
  <c r="T706" i="1" l="1"/>
  <c r="U706" i="1" s="1"/>
  <c r="I706" i="1" a="1"/>
  <c r="I706" i="1" s="1"/>
  <c r="S707" i="1"/>
  <c r="P707" i="1"/>
  <c r="F707" i="1"/>
  <c r="D707" i="1"/>
  <c r="E707" i="1"/>
  <c r="R707" i="1"/>
  <c r="B708" i="1"/>
  <c r="T707" i="1" l="1"/>
  <c r="U707" i="1" s="1"/>
  <c r="R708" i="1"/>
  <c r="S708" i="1"/>
  <c r="P708" i="1"/>
  <c r="F708" i="1"/>
  <c r="D708" i="1"/>
  <c r="E708" i="1"/>
  <c r="I707" i="1" a="1"/>
  <c r="I707" i="1" s="1"/>
  <c r="I708" i="1" l="1" a="1"/>
  <c r="I708" i="1" s="1"/>
  <c r="T708" i="1"/>
  <c r="U708" i="1" s="1"/>
  <c r="F40" i="1" l="1"/>
  <c r="J128" i="1"/>
  <c r="L128" i="1" s="1"/>
  <c r="N128" i="1" s="1"/>
  <c r="Q128" i="1" s="1"/>
  <c r="K129" i="1" l="1"/>
  <c r="O129" i="1"/>
  <c r="J129" i="1"/>
  <c r="M129" i="1" l="1"/>
  <c r="L129" i="1"/>
  <c r="J130" i="1"/>
  <c r="J131" i="1" l="1"/>
  <c r="N129" i="1"/>
  <c r="Q129" i="1" s="1"/>
  <c r="O130" i="1" l="1"/>
  <c r="K130" i="1"/>
  <c r="J132" i="1"/>
  <c r="J133" i="1" l="1"/>
  <c r="M130" i="1"/>
  <c r="L130" i="1"/>
  <c r="N130" i="1" l="1"/>
  <c r="Q130" i="1" s="1"/>
  <c r="J134" i="1"/>
  <c r="J135" i="1" l="1"/>
  <c r="K131" i="1"/>
  <c r="O131" i="1"/>
  <c r="J136" i="1" l="1"/>
  <c r="M131" i="1"/>
  <c r="L131" i="1"/>
  <c r="J137" i="1" l="1"/>
  <c r="N131" i="1"/>
  <c r="Q131" i="1" s="1"/>
  <c r="J138" i="1" l="1"/>
  <c r="K132" i="1"/>
  <c r="O132" i="1"/>
  <c r="J139" i="1" l="1"/>
  <c r="M132" i="1"/>
  <c r="L132" i="1"/>
  <c r="N132" i="1" l="1"/>
  <c r="Q132" i="1" s="1"/>
  <c r="J140" i="1"/>
  <c r="J141" i="1" l="1"/>
  <c r="K133" i="1"/>
  <c r="O133" i="1"/>
  <c r="M133" i="1" l="1"/>
  <c r="L133" i="1"/>
  <c r="J142" i="1"/>
  <c r="J143" i="1" l="1"/>
  <c r="N133" i="1"/>
  <c r="Q133" i="1" s="1"/>
  <c r="J144" i="1" l="1"/>
  <c r="K134" i="1"/>
  <c r="O134" i="1"/>
  <c r="M134" i="1" l="1"/>
  <c r="L134" i="1"/>
  <c r="N134" i="1" s="1"/>
  <c r="Q134" i="1" s="1"/>
  <c r="J145" i="1"/>
  <c r="J146" i="1" l="1"/>
  <c r="K135" i="1"/>
  <c r="O135" i="1"/>
  <c r="J147" i="1" l="1"/>
  <c r="M135" i="1"/>
  <c r="L135" i="1"/>
  <c r="N135" i="1" s="1"/>
  <c r="Q135" i="1" s="1"/>
  <c r="J148" i="1" l="1"/>
  <c r="K136" i="1"/>
  <c r="O136" i="1"/>
  <c r="M136" i="1" l="1"/>
  <c r="L136" i="1"/>
  <c r="N136" i="1" s="1"/>
  <c r="Q136" i="1" s="1"/>
  <c r="J149" i="1"/>
  <c r="J150" i="1" l="1"/>
  <c r="K137" i="1"/>
  <c r="O137" i="1"/>
  <c r="J151" i="1" l="1"/>
  <c r="M137" i="1"/>
  <c r="L137" i="1"/>
  <c r="N137" i="1" s="1"/>
  <c r="Q137" i="1" s="1"/>
  <c r="J152" i="1" l="1"/>
  <c r="K138" i="1"/>
  <c r="O138" i="1"/>
  <c r="J153" i="1" l="1"/>
  <c r="M138" i="1"/>
  <c r="L138" i="1"/>
  <c r="N138" i="1" s="1"/>
  <c r="Q138" i="1" s="1"/>
  <c r="J154" i="1" l="1"/>
  <c r="K139" i="1"/>
  <c r="O139" i="1"/>
  <c r="M139" i="1" l="1"/>
  <c r="L139" i="1"/>
  <c r="N139" i="1" s="1"/>
  <c r="Q139" i="1" s="1"/>
  <c r="J155" i="1"/>
  <c r="K140" i="1" l="1"/>
  <c r="O140" i="1"/>
  <c r="U139" i="1"/>
  <c r="J156" i="1"/>
  <c r="J157" i="1" l="1"/>
  <c r="M140" i="1"/>
  <c r="L140" i="1"/>
  <c r="N140" i="1" s="1"/>
  <c r="Q140" i="1" s="1"/>
  <c r="K141" i="1" l="1"/>
  <c r="O141" i="1"/>
  <c r="J158" i="1"/>
  <c r="J159" i="1" l="1"/>
  <c r="M141" i="1"/>
  <c r="L141" i="1"/>
  <c r="N141" i="1" s="1"/>
  <c r="Q141" i="1" s="1"/>
  <c r="J160" i="1" l="1"/>
  <c r="K142" i="1"/>
  <c r="O142" i="1"/>
  <c r="M142" i="1" l="1"/>
  <c r="L142" i="1"/>
  <c r="N142" i="1" s="1"/>
  <c r="Q142" i="1" s="1"/>
  <c r="J161" i="1"/>
  <c r="J162" i="1" l="1"/>
  <c r="K143" i="1"/>
  <c r="O143" i="1"/>
  <c r="M143" i="1" l="1"/>
  <c r="L143" i="1"/>
  <c r="N143" i="1" s="1"/>
  <c r="Q143" i="1" s="1"/>
  <c r="J163" i="1"/>
  <c r="J164" i="1" l="1"/>
  <c r="K144" i="1"/>
  <c r="O144" i="1"/>
  <c r="M144" i="1" l="1"/>
  <c r="L144" i="1"/>
  <c r="N144" i="1" s="1"/>
  <c r="Q144" i="1" s="1"/>
  <c r="J165" i="1"/>
  <c r="J166" i="1" l="1"/>
  <c r="O145" i="1"/>
  <c r="K145" i="1"/>
  <c r="M145" i="1" l="1"/>
  <c r="L145" i="1"/>
  <c r="N145" i="1" s="1"/>
  <c r="Q145" i="1" s="1"/>
  <c r="J167" i="1"/>
  <c r="J168" i="1" l="1"/>
  <c r="K146" i="1"/>
  <c r="O146" i="1"/>
  <c r="M146" i="1" l="1"/>
  <c r="L146" i="1"/>
  <c r="N146" i="1" s="1"/>
  <c r="Q146" i="1" s="1"/>
  <c r="J169" i="1"/>
  <c r="J170" i="1" l="1"/>
  <c r="K147" i="1"/>
  <c r="O147" i="1"/>
  <c r="M147" i="1" l="1"/>
  <c r="L147" i="1"/>
  <c r="N147" i="1" s="1"/>
  <c r="Q147" i="1" s="1"/>
  <c r="J171" i="1"/>
  <c r="J172" i="1" l="1"/>
  <c r="O148" i="1"/>
  <c r="K148" i="1"/>
  <c r="M148" i="1" l="1"/>
  <c r="L148" i="1"/>
  <c r="N148" i="1" s="1"/>
  <c r="Q148" i="1" s="1"/>
  <c r="J173" i="1"/>
  <c r="J174" i="1" l="1"/>
  <c r="K149" i="1"/>
  <c r="O149" i="1"/>
  <c r="M149" i="1" l="1"/>
  <c r="L149" i="1"/>
  <c r="N149" i="1" s="1"/>
  <c r="Q149" i="1" s="1"/>
  <c r="J175" i="1"/>
  <c r="J176" i="1" l="1"/>
  <c r="K150" i="1"/>
  <c r="O150" i="1"/>
  <c r="M150" i="1" l="1"/>
  <c r="L150" i="1"/>
  <c r="N150" i="1" s="1"/>
  <c r="Q150" i="1" s="1"/>
  <c r="J177" i="1"/>
  <c r="J178" i="1" l="1"/>
  <c r="O151" i="1"/>
  <c r="K151" i="1"/>
  <c r="M151" i="1" l="1"/>
  <c r="L151" i="1"/>
  <c r="N151" i="1" s="1"/>
  <c r="Q151" i="1" s="1"/>
  <c r="J179" i="1"/>
  <c r="J180" i="1" l="1"/>
  <c r="K152" i="1"/>
  <c r="O152" i="1"/>
  <c r="U151" i="1"/>
  <c r="M152" i="1" l="1"/>
  <c r="L152" i="1"/>
  <c r="N152" i="1" s="1"/>
  <c r="Q152" i="1" s="1"/>
  <c r="J181" i="1"/>
  <c r="J182" i="1" l="1"/>
  <c r="K153" i="1"/>
  <c r="O153" i="1"/>
  <c r="M153" i="1" l="1"/>
  <c r="L153" i="1"/>
  <c r="N153" i="1" s="1"/>
  <c r="Q153" i="1" s="1"/>
  <c r="J183" i="1"/>
  <c r="J184" i="1" l="1"/>
  <c r="K154" i="1"/>
  <c r="O154" i="1"/>
  <c r="M154" i="1" l="1"/>
  <c r="L154" i="1"/>
  <c r="N154" i="1" s="1"/>
  <c r="Q154" i="1" s="1"/>
  <c r="J185" i="1"/>
  <c r="J186" i="1" l="1"/>
  <c r="K155" i="1"/>
  <c r="O155" i="1"/>
  <c r="J187" i="1" l="1"/>
  <c r="M155" i="1"/>
  <c r="L155" i="1"/>
  <c r="N155" i="1" s="1"/>
  <c r="Q155" i="1" s="1"/>
  <c r="K156" i="1" l="1"/>
  <c r="O156" i="1"/>
  <c r="M156" i="1" l="1"/>
  <c r="L156" i="1"/>
  <c r="N156" i="1" s="1"/>
  <c r="Q156" i="1" s="1"/>
  <c r="K157" i="1" l="1"/>
  <c r="O157" i="1"/>
  <c r="M157" i="1" l="1"/>
  <c r="L157" i="1"/>
  <c r="N157" i="1" s="1"/>
  <c r="Q157" i="1" s="1"/>
  <c r="K158" i="1" l="1"/>
  <c r="O158" i="1"/>
  <c r="M158" i="1" l="1"/>
  <c r="L158" i="1"/>
  <c r="N158" i="1" s="1"/>
  <c r="Q158" i="1" s="1"/>
  <c r="K159" i="1" l="1"/>
  <c r="O159" i="1"/>
  <c r="M159" i="1" l="1"/>
  <c r="L159" i="1"/>
  <c r="N159" i="1" s="1"/>
  <c r="Q159" i="1" s="1"/>
  <c r="K160" i="1" l="1"/>
  <c r="O160" i="1"/>
  <c r="M160" i="1" l="1"/>
  <c r="L160" i="1"/>
  <c r="N160" i="1" s="1"/>
  <c r="Q160" i="1" s="1"/>
  <c r="O161" i="1" l="1"/>
  <c r="K161" i="1"/>
  <c r="M161" i="1" l="1"/>
  <c r="L161" i="1"/>
  <c r="N161" i="1" s="1"/>
  <c r="Q161" i="1" s="1"/>
  <c r="K162" i="1" l="1"/>
  <c r="O162" i="1"/>
  <c r="M162" i="1" l="1"/>
  <c r="L162" i="1"/>
  <c r="N162" i="1" s="1"/>
  <c r="Q162" i="1" s="1"/>
  <c r="K163" i="1" l="1"/>
  <c r="O163" i="1"/>
  <c r="M163" i="1" l="1"/>
  <c r="L163" i="1"/>
  <c r="N163" i="1" s="1"/>
  <c r="Q163" i="1" s="1"/>
  <c r="O164" i="1" l="1"/>
  <c r="K164" i="1"/>
  <c r="U163" i="1"/>
  <c r="M164" i="1" l="1"/>
  <c r="L164" i="1"/>
  <c r="N164" i="1" s="1"/>
  <c r="Q164" i="1" s="1"/>
  <c r="K165" i="1" l="1"/>
  <c r="O165" i="1"/>
  <c r="M165" i="1" l="1"/>
  <c r="L165" i="1"/>
  <c r="N165" i="1" s="1"/>
  <c r="Q165" i="1" s="1"/>
  <c r="K166" i="1" l="1"/>
  <c r="O166" i="1"/>
  <c r="M166" i="1" l="1"/>
  <c r="L166" i="1"/>
  <c r="N166" i="1" s="1"/>
  <c r="Q166" i="1" s="1"/>
  <c r="K167" i="1" l="1"/>
  <c r="O167" i="1"/>
  <c r="M167" i="1" l="1"/>
  <c r="L167" i="1"/>
  <c r="N167" i="1" s="1"/>
  <c r="Q167" i="1" s="1"/>
  <c r="K168" i="1" l="1"/>
  <c r="O168" i="1"/>
  <c r="M168" i="1" l="1"/>
  <c r="L168" i="1"/>
  <c r="N168" i="1" s="1"/>
  <c r="Q168" i="1" s="1"/>
  <c r="K169" i="1" l="1"/>
  <c r="O169" i="1"/>
  <c r="M169" i="1" l="1"/>
  <c r="L169" i="1"/>
  <c r="N169" i="1" s="1"/>
  <c r="Q169" i="1" s="1"/>
  <c r="K170" i="1" l="1"/>
  <c r="O170" i="1"/>
  <c r="M170" i="1" l="1"/>
  <c r="L170" i="1"/>
  <c r="N170" i="1" s="1"/>
  <c r="Q170" i="1" s="1"/>
  <c r="K171" i="1" l="1"/>
  <c r="O171" i="1"/>
  <c r="M171" i="1" l="1"/>
  <c r="L171" i="1"/>
  <c r="N171" i="1" s="1"/>
  <c r="Q171" i="1" s="1"/>
  <c r="K172" i="1" l="1"/>
  <c r="O172" i="1"/>
  <c r="M172" i="1" l="1"/>
  <c r="L172" i="1"/>
  <c r="N172" i="1" s="1"/>
  <c r="Q172" i="1" s="1"/>
  <c r="K173" i="1" l="1"/>
  <c r="O173" i="1"/>
  <c r="M173" i="1" l="1"/>
  <c r="L173" i="1"/>
  <c r="N173" i="1" s="1"/>
  <c r="Q173" i="1" s="1"/>
  <c r="K174" i="1" l="1"/>
  <c r="O174" i="1"/>
  <c r="M174" i="1" l="1"/>
  <c r="L174" i="1"/>
  <c r="N174" i="1" s="1"/>
  <c r="Q174" i="1" s="1"/>
  <c r="K175" i="1" l="1"/>
  <c r="O175" i="1"/>
  <c r="M175" i="1" l="1"/>
  <c r="L175" i="1"/>
  <c r="N175" i="1" s="1"/>
  <c r="Q175" i="1" s="1"/>
  <c r="K176" i="1" l="1"/>
  <c r="O176" i="1"/>
  <c r="U175" i="1"/>
  <c r="M176" i="1" l="1"/>
  <c r="L176" i="1"/>
  <c r="N176" i="1" s="1"/>
  <c r="Q176" i="1" s="1"/>
  <c r="O177" i="1" l="1"/>
  <c r="K177" i="1"/>
  <c r="M177" i="1" l="1"/>
  <c r="L177" i="1"/>
  <c r="N177" i="1" s="1"/>
  <c r="Q177" i="1" s="1"/>
  <c r="K178" i="1" l="1"/>
  <c r="O178" i="1"/>
  <c r="M178" i="1" l="1"/>
  <c r="L178" i="1"/>
  <c r="N178" i="1" s="1"/>
  <c r="Q178" i="1" s="1"/>
  <c r="K179" i="1" l="1"/>
  <c r="O179" i="1"/>
  <c r="M179" i="1" l="1"/>
  <c r="L179" i="1"/>
  <c r="N179" i="1" s="1"/>
  <c r="Q179" i="1" s="1"/>
  <c r="O180" i="1" l="1"/>
  <c r="K180" i="1"/>
  <c r="M180" i="1" l="1"/>
  <c r="L180" i="1"/>
  <c r="N180" i="1" s="1"/>
  <c r="Q180" i="1" s="1"/>
  <c r="K181" i="1" l="1"/>
  <c r="O181" i="1"/>
  <c r="M181" i="1" l="1"/>
  <c r="L181" i="1"/>
  <c r="N181" i="1" s="1"/>
  <c r="Q181" i="1" s="1"/>
  <c r="K182" i="1" l="1"/>
  <c r="O182" i="1"/>
  <c r="M182" i="1" l="1"/>
  <c r="L182" i="1"/>
  <c r="N182" i="1" s="1"/>
  <c r="Q182" i="1" s="1"/>
  <c r="K183" i="1" l="1"/>
  <c r="O183" i="1"/>
  <c r="M183" i="1" l="1"/>
  <c r="L183" i="1"/>
  <c r="N183" i="1" s="1"/>
  <c r="Q183" i="1" s="1"/>
  <c r="K184" i="1" l="1"/>
  <c r="O184" i="1"/>
  <c r="M184" i="1" l="1"/>
  <c r="L184" i="1"/>
  <c r="N184" i="1" s="1"/>
  <c r="Q184" i="1" s="1"/>
  <c r="K185" i="1" l="1"/>
  <c r="O185" i="1"/>
  <c r="M185" i="1" l="1"/>
  <c r="L185" i="1"/>
  <c r="N185" i="1" s="1"/>
  <c r="Q185" i="1" s="1"/>
  <c r="O186" i="1" l="1"/>
  <c r="K186" i="1"/>
  <c r="M186" i="1" l="1"/>
  <c r="L186" i="1"/>
  <c r="N186" i="1" s="1"/>
  <c r="Q186" i="1" s="1"/>
  <c r="K187" i="1" l="1"/>
  <c r="O187" i="1"/>
  <c r="M187" i="1" l="1"/>
  <c r="L187" i="1"/>
  <c r="N187" i="1" s="1"/>
  <c r="Q187" i="1" s="1"/>
  <c r="F39" i="1" l="1"/>
  <c r="F42" i="1" s="1"/>
  <c r="K188" i="1"/>
  <c r="O188" i="1"/>
  <c r="U187" i="1"/>
  <c r="M188" i="1" l="1"/>
  <c r="F44" i="1"/>
  <c r="J188" i="1" s="1"/>
  <c r="G43" i="1"/>
  <c r="J189" i="1" l="1"/>
  <c r="L188" i="1"/>
  <c r="N188" i="1" s="1"/>
  <c r="Q188" i="1" s="1"/>
  <c r="K189" i="1" l="1"/>
  <c r="O189" i="1"/>
  <c r="J190" i="1"/>
  <c r="L189" i="1"/>
  <c r="N189" i="1" s="1"/>
  <c r="Q189" i="1" s="1"/>
  <c r="K190" i="1" l="1"/>
  <c r="L190" i="1" s="1"/>
  <c r="O190" i="1"/>
  <c r="J191" i="1"/>
  <c r="M189" i="1"/>
  <c r="N190" i="1" l="1"/>
  <c r="Q190" i="1" s="1"/>
  <c r="K191" i="1"/>
  <c r="O191" i="1"/>
  <c r="J192" i="1"/>
  <c r="L191" i="1"/>
  <c r="N191" i="1" s="1"/>
  <c r="Q191" i="1" s="1"/>
  <c r="M190" i="1"/>
  <c r="M191" i="1" l="1"/>
  <c r="K192" i="1"/>
  <c r="O192" i="1"/>
  <c r="J193" i="1"/>
  <c r="L192" i="1"/>
  <c r="N192" i="1" s="1"/>
  <c r="Q192" i="1" s="1"/>
  <c r="M192" i="1" l="1"/>
  <c r="O193" i="1"/>
  <c r="K193" i="1"/>
  <c r="M193" i="1" s="1"/>
  <c r="L193" i="1" l="1"/>
  <c r="N193" i="1" s="1"/>
  <c r="Q193" i="1" s="1"/>
  <c r="K194" i="1" l="1"/>
  <c r="G39" i="1"/>
  <c r="G42" i="1" s="1"/>
  <c r="O194" i="1"/>
  <c r="G44" i="1" l="1"/>
  <c r="J194" i="1" s="1"/>
  <c r="H43" i="1"/>
  <c r="M194" i="1"/>
  <c r="L194" i="1" l="1"/>
  <c r="N194" i="1" s="1"/>
  <c r="Q194" i="1" s="1"/>
  <c r="J195" i="1"/>
  <c r="J196" i="1" l="1"/>
  <c r="K195" i="1"/>
  <c r="O195" i="1"/>
  <c r="M195" i="1" l="1"/>
  <c r="L195" i="1"/>
  <c r="N195" i="1" s="1"/>
  <c r="Q195" i="1" s="1"/>
  <c r="J197" i="1"/>
  <c r="J198" i="1" l="1"/>
  <c r="O196" i="1"/>
  <c r="K196" i="1"/>
  <c r="M196" i="1" l="1"/>
  <c r="L196" i="1"/>
  <c r="N196" i="1" s="1"/>
  <c r="Q196" i="1" s="1"/>
  <c r="J199" i="1"/>
  <c r="J200" i="1" l="1"/>
  <c r="K197" i="1"/>
  <c r="O197" i="1"/>
  <c r="J201" i="1" l="1"/>
  <c r="M197" i="1"/>
  <c r="L197" i="1"/>
  <c r="N197" i="1" s="1"/>
  <c r="Q197" i="1" s="1"/>
  <c r="J202" i="1" l="1"/>
  <c r="K198" i="1"/>
  <c r="O198" i="1"/>
  <c r="M198" i="1" l="1"/>
  <c r="L198" i="1"/>
  <c r="N198" i="1" s="1"/>
  <c r="Q198" i="1" s="1"/>
  <c r="J203" i="1"/>
  <c r="J204" i="1" l="1"/>
  <c r="O199" i="1"/>
  <c r="K199" i="1"/>
  <c r="M199" i="1" l="1"/>
  <c r="L199" i="1"/>
  <c r="N199" i="1" s="1"/>
  <c r="Q199" i="1" s="1"/>
  <c r="J205" i="1"/>
  <c r="J206" i="1" l="1"/>
  <c r="K200" i="1"/>
  <c r="O200" i="1"/>
  <c r="U199" i="1"/>
  <c r="M200" i="1" l="1"/>
  <c r="L200" i="1"/>
  <c r="N200" i="1" s="1"/>
  <c r="Q200" i="1" s="1"/>
  <c r="J207" i="1"/>
  <c r="J208" i="1" l="1"/>
  <c r="K201" i="1"/>
  <c r="O201" i="1"/>
  <c r="M201" i="1" l="1"/>
  <c r="L201" i="1"/>
  <c r="N201" i="1" s="1"/>
  <c r="Q201" i="1" s="1"/>
  <c r="J209" i="1"/>
  <c r="J210" i="1" l="1"/>
  <c r="O202" i="1"/>
  <c r="K202" i="1"/>
  <c r="M202" i="1" l="1"/>
  <c r="L202" i="1"/>
  <c r="N202" i="1" s="1"/>
  <c r="Q202" i="1" s="1"/>
  <c r="J211" i="1"/>
  <c r="J212" i="1" l="1"/>
  <c r="K203" i="1"/>
  <c r="O203" i="1"/>
  <c r="M203" i="1" l="1"/>
  <c r="L203" i="1"/>
  <c r="N203" i="1" s="1"/>
  <c r="Q203" i="1" s="1"/>
  <c r="J213" i="1"/>
  <c r="J214" i="1" l="1"/>
  <c r="K204" i="1"/>
  <c r="O204" i="1"/>
  <c r="J215" i="1" l="1"/>
  <c r="M204" i="1"/>
  <c r="L204" i="1"/>
  <c r="N204" i="1" s="1"/>
  <c r="Q204" i="1" s="1"/>
  <c r="J216" i="1" l="1"/>
  <c r="K205" i="1"/>
  <c r="O205" i="1"/>
  <c r="M205" i="1" l="1"/>
  <c r="L205" i="1"/>
  <c r="N205" i="1" s="1"/>
  <c r="Q205" i="1" s="1"/>
  <c r="J217" i="1"/>
  <c r="J218" i="1" l="1"/>
  <c r="K206" i="1"/>
  <c r="O206" i="1"/>
  <c r="M206" i="1" l="1"/>
  <c r="L206" i="1"/>
  <c r="N206" i="1" s="1"/>
  <c r="Q206" i="1" s="1"/>
  <c r="J219" i="1"/>
  <c r="J220" i="1" l="1"/>
  <c r="K207" i="1"/>
  <c r="O207" i="1"/>
  <c r="M207" i="1" l="1"/>
  <c r="L207" i="1"/>
  <c r="N207" i="1" s="1"/>
  <c r="Q207" i="1" s="1"/>
  <c r="J221" i="1"/>
  <c r="J222" i="1" l="1"/>
  <c r="O208" i="1"/>
  <c r="K208" i="1"/>
  <c r="M208" i="1" l="1"/>
  <c r="L208" i="1"/>
  <c r="N208" i="1" s="1"/>
  <c r="Q208" i="1" s="1"/>
  <c r="J223" i="1"/>
  <c r="J224" i="1" l="1"/>
  <c r="O209" i="1"/>
  <c r="K209" i="1"/>
  <c r="M209" i="1" l="1"/>
  <c r="L209" i="1"/>
  <c r="N209" i="1" s="1"/>
  <c r="Q209" i="1" s="1"/>
  <c r="J225" i="1"/>
  <c r="J226" i="1" l="1"/>
  <c r="K210" i="1"/>
  <c r="O210" i="1"/>
  <c r="J227" i="1" l="1"/>
  <c r="M210" i="1"/>
  <c r="L210" i="1"/>
  <c r="N210" i="1" s="1"/>
  <c r="Q210" i="1" s="1"/>
  <c r="K211" i="1" l="1"/>
  <c r="O211" i="1"/>
  <c r="J228" i="1"/>
  <c r="J229" i="1" l="1"/>
  <c r="M211" i="1"/>
  <c r="L211" i="1"/>
  <c r="N211" i="1" s="1"/>
  <c r="Q211" i="1" s="1"/>
  <c r="O212" i="1" l="1"/>
  <c r="K212" i="1"/>
  <c r="U211" i="1"/>
  <c r="J230" i="1"/>
  <c r="J231" i="1" l="1"/>
  <c r="M212" i="1"/>
  <c r="L212" i="1"/>
  <c r="N212" i="1" s="1"/>
  <c r="Q212" i="1" s="1"/>
  <c r="K213" i="1" l="1"/>
  <c r="O213" i="1"/>
  <c r="J232" i="1"/>
  <c r="J233" i="1" l="1"/>
  <c r="M213" i="1"/>
  <c r="L213" i="1"/>
  <c r="N213" i="1" s="1"/>
  <c r="Q213" i="1" s="1"/>
  <c r="J234" i="1" l="1"/>
  <c r="K214" i="1"/>
  <c r="O214" i="1"/>
  <c r="M214" i="1" l="1"/>
  <c r="L214" i="1"/>
  <c r="N214" i="1" s="1"/>
  <c r="Q214" i="1" s="1"/>
  <c r="J235" i="1"/>
  <c r="J236" i="1" l="1"/>
  <c r="O215" i="1"/>
  <c r="K215" i="1"/>
  <c r="M215" i="1" l="1"/>
  <c r="L215" i="1"/>
  <c r="N215" i="1" s="1"/>
  <c r="Q215" i="1" s="1"/>
  <c r="J237" i="1"/>
  <c r="J238" i="1" l="1"/>
  <c r="K216" i="1"/>
  <c r="O216" i="1"/>
  <c r="M216" i="1" l="1"/>
  <c r="L216" i="1"/>
  <c r="N216" i="1" s="1"/>
  <c r="Q216" i="1" s="1"/>
  <c r="J239" i="1"/>
  <c r="J240" i="1" l="1"/>
  <c r="K217" i="1"/>
  <c r="O217" i="1"/>
  <c r="M217" i="1" l="1"/>
  <c r="L217" i="1"/>
  <c r="N217" i="1" s="1"/>
  <c r="Q217" i="1" s="1"/>
  <c r="J241" i="1"/>
  <c r="J242" i="1" l="1"/>
  <c r="O218" i="1"/>
  <c r="K218" i="1"/>
  <c r="M218" i="1" l="1"/>
  <c r="L218" i="1"/>
  <c r="N218" i="1" s="1"/>
  <c r="Q218" i="1" s="1"/>
  <c r="J243" i="1"/>
  <c r="J244" i="1" l="1"/>
  <c r="K219" i="1"/>
  <c r="O219" i="1"/>
  <c r="M219" i="1" l="1"/>
  <c r="L219" i="1"/>
  <c r="N219" i="1" s="1"/>
  <c r="Q219" i="1" s="1"/>
  <c r="J245" i="1"/>
  <c r="J246" i="1" l="1"/>
  <c r="K220" i="1"/>
  <c r="O220" i="1"/>
  <c r="M220" i="1" l="1"/>
  <c r="L220" i="1"/>
  <c r="N220" i="1" s="1"/>
  <c r="Q220" i="1" s="1"/>
  <c r="J247" i="1"/>
  <c r="J248" i="1" l="1"/>
  <c r="K221" i="1"/>
  <c r="O221" i="1"/>
  <c r="M221" i="1" l="1"/>
  <c r="L221" i="1"/>
  <c r="N221" i="1" s="1"/>
  <c r="Q221" i="1" s="1"/>
  <c r="J249" i="1"/>
  <c r="J250" i="1" l="1"/>
  <c r="K222" i="1"/>
  <c r="O222" i="1"/>
  <c r="M222" i="1" l="1"/>
  <c r="L222" i="1"/>
  <c r="N222" i="1" s="1"/>
  <c r="Q222" i="1" s="1"/>
  <c r="J251" i="1"/>
  <c r="J252" i="1" l="1"/>
  <c r="O223" i="1"/>
  <c r="K223" i="1"/>
  <c r="M223" i="1" l="1"/>
  <c r="L223" i="1"/>
  <c r="N223" i="1" s="1"/>
  <c r="Q223" i="1" s="1"/>
  <c r="J253" i="1"/>
  <c r="J254" i="1" l="1"/>
  <c r="O224" i="1"/>
  <c r="K224" i="1"/>
  <c r="U223" i="1"/>
  <c r="M224" i="1" l="1"/>
  <c r="L224" i="1"/>
  <c r="N224" i="1" s="1"/>
  <c r="Q224" i="1" s="1"/>
  <c r="J255" i="1"/>
  <c r="J256" i="1" l="1"/>
  <c r="O225" i="1"/>
  <c r="K225" i="1"/>
  <c r="M225" i="1" l="1"/>
  <c r="L225" i="1"/>
  <c r="N225" i="1" s="1"/>
  <c r="Q225" i="1" s="1"/>
  <c r="J257" i="1"/>
  <c r="J258" i="1" l="1"/>
  <c r="K226" i="1"/>
  <c r="O226" i="1"/>
  <c r="J259" i="1" l="1"/>
  <c r="M226" i="1"/>
  <c r="L226" i="1"/>
  <c r="N226" i="1" s="1"/>
  <c r="Q226" i="1" s="1"/>
  <c r="K227" i="1" l="1"/>
  <c r="O227" i="1"/>
  <c r="J260" i="1"/>
  <c r="J261" i="1" l="1"/>
  <c r="M227" i="1"/>
  <c r="L227" i="1"/>
  <c r="N227" i="1" s="1"/>
  <c r="Q227" i="1" s="1"/>
  <c r="O228" i="1" l="1"/>
  <c r="K228" i="1"/>
  <c r="J262" i="1"/>
  <c r="J263" i="1" l="1"/>
  <c r="M228" i="1"/>
  <c r="L228" i="1"/>
  <c r="N228" i="1" s="1"/>
  <c r="Q228" i="1" s="1"/>
  <c r="J264" i="1" l="1"/>
  <c r="K229" i="1"/>
  <c r="O229" i="1"/>
  <c r="M229" i="1" l="1"/>
  <c r="L229" i="1"/>
  <c r="N229" i="1" s="1"/>
  <c r="Q229" i="1" s="1"/>
  <c r="J265" i="1"/>
  <c r="J266" i="1" l="1"/>
  <c r="K230" i="1"/>
  <c r="O230" i="1"/>
  <c r="M230" i="1" l="1"/>
  <c r="L230" i="1"/>
  <c r="N230" i="1" s="1"/>
  <c r="Q230" i="1" s="1"/>
  <c r="J267" i="1"/>
  <c r="J268" i="1" l="1"/>
  <c r="O231" i="1"/>
  <c r="K231" i="1"/>
  <c r="M231" i="1" l="1"/>
  <c r="L231" i="1"/>
  <c r="N231" i="1" s="1"/>
  <c r="Q231" i="1" s="1"/>
  <c r="J269" i="1"/>
  <c r="J270" i="1" l="1"/>
  <c r="K232" i="1"/>
  <c r="O232" i="1"/>
  <c r="M232" i="1" l="1"/>
  <c r="L232" i="1"/>
  <c r="N232" i="1" s="1"/>
  <c r="Q232" i="1" s="1"/>
  <c r="J271" i="1"/>
  <c r="J272" i="1" l="1"/>
  <c r="K233" i="1"/>
  <c r="O233" i="1"/>
  <c r="M233" i="1" l="1"/>
  <c r="L233" i="1"/>
  <c r="N233" i="1" s="1"/>
  <c r="Q233" i="1" s="1"/>
  <c r="J273" i="1"/>
  <c r="J274" i="1" l="1"/>
  <c r="K234" i="1"/>
  <c r="O234" i="1"/>
  <c r="J275" i="1" l="1"/>
  <c r="M234" i="1"/>
  <c r="L234" i="1"/>
  <c r="N234" i="1" s="1"/>
  <c r="Q234" i="1" s="1"/>
  <c r="K235" i="1" l="1"/>
  <c r="O235" i="1"/>
  <c r="J276" i="1"/>
  <c r="J277" i="1" l="1"/>
  <c r="M235" i="1"/>
  <c r="L235" i="1"/>
  <c r="N235" i="1" s="1"/>
  <c r="Q235" i="1" s="1"/>
  <c r="K236" i="1" l="1"/>
  <c r="O236" i="1"/>
  <c r="U235" i="1"/>
  <c r="J278" i="1"/>
  <c r="J279" i="1" l="1"/>
  <c r="M236" i="1"/>
  <c r="L236" i="1"/>
  <c r="N236" i="1" s="1"/>
  <c r="Q236" i="1" s="1"/>
  <c r="K237" i="1" l="1"/>
  <c r="O237" i="1"/>
  <c r="J280" i="1"/>
  <c r="J281" i="1" l="1"/>
  <c r="M237" i="1"/>
  <c r="L237" i="1"/>
  <c r="N237" i="1" s="1"/>
  <c r="Q237" i="1" s="1"/>
  <c r="K238" i="1" l="1"/>
  <c r="O238" i="1"/>
  <c r="J282" i="1"/>
  <c r="J283" i="1" l="1"/>
  <c r="M238" i="1"/>
  <c r="L238" i="1"/>
  <c r="N238" i="1" s="1"/>
  <c r="Q238" i="1" s="1"/>
  <c r="O239" i="1" l="1"/>
  <c r="K239" i="1"/>
  <c r="J284" i="1"/>
  <c r="J285" i="1" l="1"/>
  <c r="M239" i="1"/>
  <c r="L239" i="1"/>
  <c r="N239" i="1" s="1"/>
  <c r="Q239" i="1" s="1"/>
  <c r="K240" i="1" l="1"/>
  <c r="O240" i="1"/>
  <c r="J286" i="1"/>
  <c r="J287" i="1" l="1"/>
  <c r="M240" i="1"/>
  <c r="L240" i="1"/>
  <c r="N240" i="1" s="1"/>
  <c r="Q240" i="1" s="1"/>
  <c r="O241" i="1" l="1"/>
  <c r="K241" i="1"/>
  <c r="J288" i="1"/>
  <c r="M241" i="1" l="1"/>
  <c r="L241" i="1"/>
  <c r="N241" i="1" s="1"/>
  <c r="Q241" i="1" s="1"/>
  <c r="J289" i="1"/>
  <c r="J290" i="1" l="1"/>
  <c r="O242" i="1"/>
  <c r="K242" i="1"/>
  <c r="M242" i="1" l="1"/>
  <c r="L242" i="1"/>
  <c r="N242" i="1" s="1"/>
  <c r="Q242" i="1" s="1"/>
  <c r="J291" i="1"/>
  <c r="J292" i="1" l="1"/>
  <c r="K243" i="1"/>
  <c r="O243" i="1"/>
  <c r="M243" i="1" l="1"/>
  <c r="L243" i="1"/>
  <c r="N243" i="1" s="1"/>
  <c r="Q243" i="1" s="1"/>
  <c r="J293" i="1"/>
  <c r="J294" i="1" l="1"/>
  <c r="O244" i="1"/>
  <c r="K244" i="1"/>
  <c r="M244" i="1" l="1"/>
  <c r="L244" i="1"/>
  <c r="N244" i="1" s="1"/>
  <c r="Q244" i="1" s="1"/>
  <c r="J295" i="1"/>
  <c r="J296" i="1" l="1"/>
  <c r="K245" i="1"/>
  <c r="O245" i="1"/>
  <c r="M245" i="1" l="1"/>
  <c r="L245" i="1"/>
  <c r="N245" i="1" s="1"/>
  <c r="Q245" i="1" s="1"/>
  <c r="J297" i="1"/>
  <c r="J298" i="1" l="1"/>
  <c r="K246" i="1"/>
  <c r="O246" i="1"/>
  <c r="M246" i="1" l="1"/>
  <c r="L246" i="1"/>
  <c r="N246" i="1" s="1"/>
  <c r="Q246" i="1" s="1"/>
  <c r="J299" i="1"/>
  <c r="J300" i="1" l="1"/>
  <c r="K247" i="1"/>
  <c r="O247" i="1"/>
  <c r="M247" i="1" l="1"/>
  <c r="L247" i="1"/>
  <c r="N247" i="1" s="1"/>
  <c r="Q247" i="1" s="1"/>
  <c r="J301" i="1"/>
  <c r="J302" i="1" l="1"/>
  <c r="K248" i="1"/>
  <c r="O248" i="1"/>
  <c r="U247" i="1"/>
  <c r="M248" i="1" l="1"/>
  <c r="L248" i="1"/>
  <c r="N248" i="1" s="1"/>
  <c r="Q248" i="1" s="1"/>
  <c r="J303" i="1"/>
  <c r="J304" i="1" l="1"/>
  <c r="O249" i="1"/>
  <c r="K249" i="1"/>
  <c r="M249" i="1" l="1"/>
  <c r="L249" i="1"/>
  <c r="N249" i="1" s="1"/>
  <c r="Q249" i="1" s="1"/>
  <c r="J305" i="1"/>
  <c r="J306" i="1" l="1"/>
  <c r="K250" i="1"/>
  <c r="O250" i="1"/>
  <c r="M250" i="1" l="1"/>
  <c r="L250" i="1"/>
  <c r="N250" i="1" s="1"/>
  <c r="Q250" i="1" s="1"/>
  <c r="J307" i="1"/>
  <c r="K251" i="1" l="1"/>
  <c r="O251" i="1"/>
  <c r="M251" i="1" l="1"/>
  <c r="L251" i="1"/>
  <c r="N251" i="1" s="1"/>
  <c r="Q251" i="1" s="1"/>
  <c r="K252" i="1" l="1"/>
  <c r="O252" i="1"/>
  <c r="M252" i="1" l="1"/>
  <c r="L252" i="1"/>
  <c r="N252" i="1" s="1"/>
  <c r="Q252" i="1" s="1"/>
  <c r="O253" i="1" l="1"/>
  <c r="K253" i="1"/>
  <c r="M253" i="1" l="1"/>
  <c r="L253" i="1"/>
  <c r="N253" i="1" s="1"/>
  <c r="Q253" i="1" s="1"/>
  <c r="K254" i="1" l="1"/>
  <c r="O254" i="1"/>
  <c r="M254" i="1" l="1"/>
  <c r="L254" i="1"/>
  <c r="N254" i="1" s="1"/>
  <c r="Q254" i="1" s="1"/>
  <c r="O255" i="1" l="1"/>
  <c r="K255" i="1"/>
  <c r="M255" i="1" l="1"/>
  <c r="L255" i="1"/>
  <c r="N255" i="1" s="1"/>
  <c r="Q255" i="1" s="1"/>
  <c r="O256" i="1" l="1"/>
  <c r="K256" i="1"/>
  <c r="M256" i="1" l="1"/>
  <c r="L256" i="1"/>
  <c r="N256" i="1" s="1"/>
  <c r="Q256" i="1" s="1"/>
  <c r="O257" i="1" l="1"/>
  <c r="K257" i="1"/>
  <c r="M257" i="1" l="1"/>
  <c r="L257" i="1"/>
  <c r="N257" i="1" s="1"/>
  <c r="Q257" i="1" s="1"/>
  <c r="K258" i="1" l="1"/>
  <c r="O258" i="1"/>
  <c r="M258" i="1" l="1"/>
  <c r="L258" i="1"/>
  <c r="N258" i="1" s="1"/>
  <c r="Q258" i="1" s="1"/>
  <c r="K259" i="1" l="1"/>
  <c r="O259" i="1"/>
  <c r="M259" i="1" l="1"/>
  <c r="L259" i="1"/>
  <c r="N259" i="1" s="1"/>
  <c r="Q259" i="1" s="1"/>
  <c r="O260" i="1" l="1"/>
  <c r="K260" i="1"/>
  <c r="U259" i="1"/>
  <c r="M260" i="1" l="1"/>
  <c r="L260" i="1"/>
  <c r="N260" i="1" s="1"/>
  <c r="Q260" i="1" s="1"/>
  <c r="K261" i="1" l="1"/>
  <c r="O261" i="1"/>
  <c r="M261" i="1" l="1"/>
  <c r="L261" i="1"/>
  <c r="N261" i="1" s="1"/>
  <c r="Q261" i="1" s="1"/>
  <c r="K262" i="1" l="1"/>
  <c r="O262" i="1"/>
  <c r="M262" i="1" l="1"/>
  <c r="L262" i="1"/>
  <c r="N262" i="1" s="1"/>
  <c r="Q262" i="1" s="1"/>
  <c r="K263" i="1" l="1"/>
  <c r="O263" i="1"/>
  <c r="M263" i="1" l="1"/>
  <c r="L263" i="1"/>
  <c r="N263" i="1" s="1"/>
  <c r="Q263" i="1" s="1"/>
  <c r="K264" i="1" l="1"/>
  <c r="O264" i="1"/>
  <c r="M264" i="1" l="1"/>
  <c r="L264" i="1"/>
  <c r="N264" i="1" s="1"/>
  <c r="Q264" i="1" s="1"/>
  <c r="O265" i="1" l="1"/>
  <c r="K265" i="1"/>
  <c r="M265" i="1" l="1"/>
  <c r="L265" i="1"/>
  <c r="N265" i="1" s="1"/>
  <c r="Q265" i="1" s="1"/>
  <c r="K266" i="1" l="1"/>
  <c r="O266" i="1"/>
  <c r="M266" i="1" l="1"/>
  <c r="L266" i="1"/>
  <c r="N266" i="1" s="1"/>
  <c r="Q266" i="1" s="1"/>
  <c r="K267" i="1" l="1"/>
  <c r="O267" i="1"/>
  <c r="M267" i="1" l="1"/>
  <c r="L267" i="1"/>
  <c r="N267" i="1" s="1"/>
  <c r="Q267" i="1" s="1"/>
  <c r="O268" i="1" l="1"/>
  <c r="K268" i="1"/>
  <c r="M268" i="1" l="1"/>
  <c r="L268" i="1"/>
  <c r="N268" i="1" s="1"/>
  <c r="Q268" i="1" s="1"/>
  <c r="K269" i="1" l="1"/>
  <c r="O269" i="1"/>
  <c r="M269" i="1" l="1"/>
  <c r="L269" i="1"/>
  <c r="N269" i="1" s="1"/>
  <c r="Q269" i="1" s="1"/>
  <c r="K270" i="1" l="1"/>
  <c r="O270" i="1"/>
  <c r="M270" i="1" l="1"/>
  <c r="L270" i="1"/>
  <c r="N270" i="1" s="1"/>
  <c r="Q270" i="1" s="1"/>
  <c r="K271" i="1" l="1"/>
  <c r="O271" i="1"/>
  <c r="M271" i="1" l="1"/>
  <c r="L271" i="1"/>
  <c r="N271" i="1" s="1"/>
  <c r="Q271" i="1" s="1"/>
  <c r="O272" i="1" l="1"/>
  <c r="K272" i="1"/>
  <c r="U271" i="1"/>
  <c r="D77" i="1" s="1"/>
  <c r="M272" i="1" l="1"/>
  <c r="L272" i="1"/>
  <c r="N272" i="1" s="1"/>
  <c r="Q272" i="1" s="1"/>
  <c r="O273" i="1" l="1"/>
  <c r="K273" i="1"/>
  <c r="M273" i="1" l="1"/>
  <c r="L273" i="1"/>
  <c r="N273" i="1" s="1"/>
  <c r="Q273" i="1" s="1"/>
  <c r="K274" i="1" l="1"/>
  <c r="O274" i="1"/>
  <c r="M274" i="1" l="1"/>
  <c r="L274" i="1"/>
  <c r="N274" i="1" s="1"/>
  <c r="Q274" i="1" s="1"/>
  <c r="K275" i="1" l="1"/>
  <c r="O275" i="1"/>
  <c r="M275" i="1" l="1"/>
  <c r="L275" i="1"/>
  <c r="N275" i="1" s="1"/>
  <c r="Q275" i="1" s="1"/>
  <c r="O276" i="1" l="1"/>
  <c r="K276" i="1"/>
  <c r="M276" i="1" l="1"/>
  <c r="L276" i="1"/>
  <c r="N276" i="1" s="1"/>
  <c r="Q276" i="1" s="1"/>
  <c r="K277" i="1" l="1"/>
  <c r="O277" i="1"/>
  <c r="M277" i="1" l="1"/>
  <c r="L277" i="1"/>
  <c r="N277" i="1" s="1"/>
  <c r="Q277" i="1" s="1"/>
  <c r="K278" i="1" l="1"/>
  <c r="O278" i="1"/>
  <c r="M278" i="1" l="1"/>
  <c r="L278" i="1"/>
  <c r="N278" i="1" s="1"/>
  <c r="Q278" i="1" s="1"/>
  <c r="K279" i="1" l="1"/>
  <c r="O279" i="1"/>
  <c r="M279" i="1" l="1"/>
  <c r="L279" i="1"/>
  <c r="N279" i="1" s="1"/>
  <c r="Q279" i="1" s="1"/>
  <c r="K280" i="1" l="1"/>
  <c r="O280" i="1"/>
  <c r="M280" i="1" l="1"/>
  <c r="L280" i="1"/>
  <c r="N280" i="1" s="1"/>
  <c r="Q280" i="1" s="1"/>
  <c r="O281" i="1" l="1"/>
  <c r="K281" i="1"/>
  <c r="M281" i="1" l="1"/>
  <c r="L281" i="1"/>
  <c r="N281" i="1" s="1"/>
  <c r="Q281" i="1" s="1"/>
  <c r="K282" i="1" l="1"/>
  <c r="O282" i="1"/>
  <c r="M282" i="1" l="1"/>
  <c r="L282" i="1"/>
  <c r="N282" i="1" s="1"/>
  <c r="Q282" i="1" s="1"/>
  <c r="K283" i="1" l="1"/>
  <c r="O283" i="1"/>
  <c r="M283" i="1" l="1"/>
  <c r="L283" i="1"/>
  <c r="N283" i="1" s="1"/>
  <c r="Q283" i="1" s="1"/>
  <c r="K284" i="1" l="1"/>
  <c r="O284" i="1"/>
  <c r="M284" i="1" l="1"/>
  <c r="L284" i="1"/>
  <c r="N284" i="1" s="1"/>
  <c r="Q284" i="1" s="1"/>
  <c r="K285" i="1" l="1"/>
  <c r="O285" i="1"/>
  <c r="M285" i="1" l="1"/>
  <c r="L285" i="1"/>
  <c r="N285" i="1" s="1"/>
  <c r="Q285" i="1" s="1"/>
  <c r="K286" i="1" l="1"/>
  <c r="O286" i="1"/>
  <c r="M286" i="1" l="1"/>
  <c r="L286" i="1"/>
  <c r="N286" i="1" s="1"/>
  <c r="Q286" i="1" s="1"/>
  <c r="O287" i="1" l="1"/>
  <c r="K287" i="1"/>
  <c r="M287" i="1" l="1"/>
  <c r="L287" i="1"/>
  <c r="N287" i="1" s="1"/>
  <c r="Q287" i="1" s="1"/>
  <c r="K288" i="1" l="1"/>
  <c r="O288" i="1"/>
  <c r="M288" i="1" l="1"/>
  <c r="L288" i="1"/>
  <c r="N288" i="1" s="1"/>
  <c r="Q288" i="1" s="1"/>
  <c r="K289" i="1" l="1"/>
  <c r="O289" i="1"/>
  <c r="M289" i="1" l="1"/>
  <c r="L289" i="1"/>
  <c r="N289" i="1" s="1"/>
  <c r="Q289" i="1" s="1"/>
  <c r="O290" i="1" l="1"/>
  <c r="K290" i="1"/>
  <c r="M290" i="1" l="1"/>
  <c r="L290" i="1"/>
  <c r="N290" i="1" s="1"/>
  <c r="Q290" i="1" s="1"/>
  <c r="K291" i="1" l="1"/>
  <c r="O291" i="1"/>
  <c r="M291" i="1" l="1"/>
  <c r="L291" i="1"/>
  <c r="N291" i="1" s="1"/>
  <c r="Q291" i="1" s="1"/>
  <c r="K292" i="1" l="1"/>
  <c r="O292" i="1"/>
  <c r="M292" i="1" l="1"/>
  <c r="L292" i="1"/>
  <c r="N292" i="1" s="1"/>
  <c r="Q292" i="1" s="1"/>
  <c r="K293" i="1" l="1"/>
  <c r="O293" i="1"/>
  <c r="M293" i="1" l="1"/>
  <c r="L293" i="1"/>
  <c r="N293" i="1" s="1"/>
  <c r="Q293" i="1" s="1"/>
  <c r="O294" i="1" l="1"/>
  <c r="K294" i="1"/>
  <c r="M294" i="1" l="1"/>
  <c r="L294" i="1"/>
  <c r="N294" i="1" s="1"/>
  <c r="Q294" i="1" s="1"/>
  <c r="O295" i="1" l="1"/>
  <c r="K295" i="1"/>
  <c r="M295" i="1" l="1"/>
  <c r="L295" i="1"/>
  <c r="N295" i="1" s="1"/>
  <c r="Q295" i="1" s="1"/>
  <c r="K296" i="1" l="1"/>
  <c r="O296" i="1"/>
  <c r="M296" i="1" l="1"/>
  <c r="L296" i="1"/>
  <c r="N296" i="1" s="1"/>
  <c r="Q296" i="1" s="1"/>
  <c r="K297" i="1" l="1"/>
  <c r="O297" i="1"/>
  <c r="M297" i="1" l="1"/>
  <c r="L297" i="1"/>
  <c r="N297" i="1" s="1"/>
  <c r="Q297" i="1" s="1"/>
  <c r="K298" i="1" l="1"/>
  <c r="O298" i="1"/>
  <c r="M298" i="1" l="1"/>
  <c r="L298" i="1"/>
  <c r="N298" i="1" s="1"/>
  <c r="Q298" i="1" s="1"/>
  <c r="K299" i="1" l="1"/>
  <c r="O299" i="1"/>
  <c r="M299" i="1" l="1"/>
  <c r="L299" i="1"/>
  <c r="N299" i="1" s="1"/>
  <c r="Q299" i="1" s="1"/>
  <c r="K300" i="1" l="1"/>
  <c r="O300" i="1"/>
  <c r="M300" i="1" l="1"/>
  <c r="L300" i="1"/>
  <c r="N300" i="1" s="1"/>
  <c r="Q300" i="1" s="1"/>
  <c r="K301" i="1" l="1"/>
  <c r="O301" i="1"/>
  <c r="M301" i="1" l="1"/>
  <c r="L301" i="1"/>
  <c r="N301" i="1" s="1"/>
  <c r="Q301" i="1" s="1"/>
  <c r="O302" i="1" l="1"/>
  <c r="K302" i="1"/>
  <c r="M302" i="1" l="1"/>
  <c r="L302" i="1"/>
  <c r="N302" i="1" s="1"/>
  <c r="Q302" i="1" s="1"/>
  <c r="O303" i="1" l="1"/>
  <c r="K303" i="1"/>
  <c r="M303" i="1" l="1"/>
  <c r="L303" i="1"/>
  <c r="N303" i="1" s="1"/>
  <c r="Q303" i="1" s="1"/>
  <c r="K304" i="1" l="1"/>
  <c r="O304" i="1"/>
  <c r="M304" i="1" l="1"/>
  <c r="L304" i="1"/>
  <c r="N304" i="1" s="1"/>
  <c r="Q304" i="1" s="1"/>
  <c r="K305" i="1" l="1"/>
  <c r="O305" i="1"/>
  <c r="M305" i="1" l="1"/>
  <c r="L305" i="1"/>
  <c r="N305" i="1" s="1"/>
  <c r="Q305" i="1" s="1"/>
  <c r="O306" i="1" l="1"/>
  <c r="K306" i="1"/>
  <c r="M306" i="1" l="1"/>
  <c r="L306" i="1"/>
  <c r="N306" i="1" s="1"/>
  <c r="Q306" i="1" s="1"/>
  <c r="K307" i="1" l="1"/>
  <c r="O307" i="1"/>
  <c r="M307" i="1" l="1"/>
  <c r="L307" i="1"/>
  <c r="N307" i="1" s="1"/>
  <c r="Q307" i="1" s="1"/>
  <c r="K308" i="1" l="1"/>
  <c r="O308" i="1"/>
  <c r="M308" i="1" l="1"/>
  <c r="E66" i="1" l="1"/>
  <c r="E69" i="1" s="1"/>
  <c r="J308" i="1" l="1"/>
  <c r="L308" i="1" s="1"/>
  <c r="N308" i="1" s="1"/>
  <c r="Q308" i="1" s="1"/>
  <c r="K309" i="1" l="1"/>
  <c r="O309" i="1"/>
  <c r="J309" i="1"/>
  <c r="J310" i="1" l="1"/>
  <c r="J311" i="1" s="1"/>
  <c r="J312" i="1" s="1"/>
  <c r="L309" i="1"/>
  <c r="N309" i="1" s="1"/>
  <c r="Q309" i="1" s="1"/>
  <c r="M309" i="1"/>
  <c r="K310" i="1"/>
  <c r="O310" i="1"/>
  <c r="J313" i="1" l="1"/>
  <c r="M310" i="1"/>
  <c r="L310" i="1"/>
  <c r="N310" i="1" l="1"/>
  <c r="Q310" i="1" s="1"/>
  <c r="J314" i="1"/>
  <c r="J315" i="1" l="1"/>
  <c r="K311" i="1"/>
  <c r="O311" i="1"/>
  <c r="M311" i="1" l="1"/>
  <c r="L311" i="1"/>
  <c r="J316" i="1"/>
  <c r="J317" i="1" l="1"/>
  <c r="N311" i="1"/>
  <c r="Q311" i="1" s="1"/>
  <c r="K312" i="1" l="1"/>
  <c r="O312" i="1"/>
  <c r="J318" i="1"/>
  <c r="J319" i="1" l="1"/>
  <c r="M312" i="1"/>
  <c r="L312" i="1"/>
  <c r="N312" i="1" l="1"/>
  <c r="Q312" i="1" s="1"/>
  <c r="J320" i="1"/>
  <c r="J321" i="1" l="1"/>
  <c r="K313" i="1"/>
  <c r="O313" i="1"/>
  <c r="M313" i="1" l="1"/>
  <c r="L313" i="1"/>
  <c r="J322" i="1"/>
  <c r="J323" i="1" l="1"/>
  <c r="N313" i="1"/>
  <c r="Q313" i="1" s="1"/>
  <c r="K314" i="1" l="1"/>
  <c r="O314" i="1"/>
  <c r="J324" i="1"/>
  <c r="J325" i="1" l="1"/>
  <c r="M314" i="1"/>
  <c r="L314" i="1"/>
  <c r="N314" i="1" s="1"/>
  <c r="Q314" i="1" s="1"/>
  <c r="K315" i="1" l="1"/>
  <c r="O315" i="1"/>
  <c r="J326" i="1"/>
  <c r="J327" i="1" l="1"/>
  <c r="M315" i="1"/>
  <c r="L315" i="1"/>
  <c r="N315" i="1" s="1"/>
  <c r="Q315" i="1" s="1"/>
  <c r="K316" i="1" l="1"/>
  <c r="O316" i="1"/>
  <c r="J328" i="1"/>
  <c r="J329" i="1" l="1"/>
  <c r="M316" i="1"/>
  <c r="L316" i="1"/>
  <c r="N316" i="1" s="1"/>
  <c r="Q316" i="1" s="1"/>
  <c r="O317" i="1" l="1"/>
  <c r="K317" i="1"/>
  <c r="J330" i="1"/>
  <c r="J331" i="1" l="1"/>
  <c r="M317" i="1"/>
  <c r="L317" i="1"/>
  <c r="N317" i="1" s="1"/>
  <c r="Q317" i="1" s="1"/>
  <c r="K318" i="1" l="1"/>
  <c r="O318" i="1"/>
  <c r="J332" i="1"/>
  <c r="J333" i="1" l="1"/>
  <c r="M318" i="1"/>
  <c r="L318" i="1"/>
  <c r="N318" i="1" s="1"/>
  <c r="Q318" i="1" s="1"/>
  <c r="K319" i="1" l="1"/>
  <c r="O319" i="1"/>
  <c r="J334" i="1"/>
  <c r="J335" i="1" l="1"/>
  <c r="M319" i="1"/>
  <c r="L319" i="1"/>
  <c r="N319" i="1" s="1"/>
  <c r="Q319" i="1" s="1"/>
  <c r="O320" i="1" l="1"/>
  <c r="K320" i="1"/>
  <c r="J336" i="1"/>
  <c r="J337" i="1" l="1"/>
  <c r="M320" i="1"/>
  <c r="L320" i="1"/>
  <c r="N320" i="1" s="1"/>
  <c r="Q320" i="1" s="1"/>
  <c r="K321" i="1" l="1"/>
  <c r="O321" i="1"/>
  <c r="J338" i="1"/>
  <c r="J339" i="1" l="1"/>
  <c r="M321" i="1"/>
  <c r="L321" i="1"/>
  <c r="N321" i="1" s="1"/>
  <c r="Q321" i="1" s="1"/>
  <c r="K322" i="1" l="1"/>
  <c r="O322" i="1"/>
  <c r="J340" i="1"/>
  <c r="J341" i="1" l="1"/>
  <c r="M322" i="1"/>
  <c r="L322" i="1"/>
  <c r="N322" i="1" s="1"/>
  <c r="Q322" i="1" s="1"/>
  <c r="O323" i="1" l="1"/>
  <c r="K323" i="1"/>
  <c r="J342" i="1"/>
  <c r="J343" i="1" l="1"/>
  <c r="M323" i="1"/>
  <c r="L323" i="1"/>
  <c r="N323" i="1" s="1"/>
  <c r="Q323" i="1" s="1"/>
  <c r="K324" i="1" l="1"/>
  <c r="O324" i="1"/>
  <c r="J344" i="1"/>
  <c r="J345" i="1" l="1"/>
  <c r="M324" i="1"/>
  <c r="L324" i="1"/>
  <c r="N324" i="1" s="1"/>
  <c r="Q324" i="1" s="1"/>
  <c r="K325" i="1" l="1"/>
  <c r="O325" i="1"/>
  <c r="J346" i="1"/>
  <c r="J347" i="1" l="1"/>
  <c r="M325" i="1"/>
  <c r="L325" i="1"/>
  <c r="N325" i="1" s="1"/>
  <c r="Q325" i="1" s="1"/>
  <c r="J348" i="1" l="1"/>
  <c r="K326" i="1"/>
  <c r="O326" i="1"/>
  <c r="M326" i="1" l="1"/>
  <c r="L326" i="1"/>
  <c r="N326" i="1" s="1"/>
  <c r="Q326" i="1" s="1"/>
  <c r="J349" i="1"/>
  <c r="J350" i="1" l="1"/>
  <c r="K327" i="1"/>
  <c r="O327" i="1"/>
  <c r="M327" i="1" l="1"/>
  <c r="L327" i="1"/>
  <c r="N327" i="1" s="1"/>
  <c r="Q327" i="1" s="1"/>
  <c r="J351" i="1"/>
  <c r="J352" i="1" l="1"/>
  <c r="K328" i="1"/>
  <c r="O328" i="1"/>
  <c r="M328" i="1" l="1"/>
  <c r="L328" i="1"/>
  <c r="N328" i="1" s="1"/>
  <c r="Q328" i="1" s="1"/>
  <c r="J353" i="1"/>
  <c r="J354" i="1" l="1"/>
  <c r="K329" i="1"/>
  <c r="O329" i="1"/>
  <c r="M329" i="1" l="1"/>
  <c r="L329" i="1"/>
  <c r="N329" i="1" s="1"/>
  <c r="Q329" i="1" s="1"/>
  <c r="J355" i="1"/>
  <c r="J356" i="1" l="1"/>
  <c r="K330" i="1"/>
  <c r="O330" i="1"/>
  <c r="M330" i="1" l="1"/>
  <c r="L330" i="1"/>
  <c r="N330" i="1" s="1"/>
  <c r="Q330" i="1" s="1"/>
  <c r="J357" i="1"/>
  <c r="K331" i="1" l="1"/>
  <c r="O331" i="1"/>
  <c r="J358" i="1"/>
  <c r="J359" i="1" l="1"/>
  <c r="M331" i="1"/>
  <c r="L331" i="1"/>
  <c r="N331" i="1" s="1"/>
  <c r="Q331" i="1" s="1"/>
  <c r="K332" i="1" l="1"/>
  <c r="O332" i="1"/>
  <c r="J360" i="1"/>
  <c r="J361" i="1" l="1"/>
  <c r="M332" i="1"/>
  <c r="L332" i="1"/>
  <c r="N332" i="1" s="1"/>
  <c r="Q332" i="1" s="1"/>
  <c r="O333" i="1" l="1"/>
  <c r="K333" i="1"/>
  <c r="J362" i="1"/>
  <c r="M333" i="1" l="1"/>
  <c r="L333" i="1"/>
  <c r="N333" i="1" s="1"/>
  <c r="Q333" i="1" s="1"/>
  <c r="J363" i="1"/>
  <c r="J364" i="1" l="1"/>
  <c r="K334" i="1"/>
  <c r="O334" i="1"/>
  <c r="M334" i="1" l="1"/>
  <c r="L334" i="1"/>
  <c r="N334" i="1" s="1"/>
  <c r="Q334" i="1" s="1"/>
  <c r="J365" i="1"/>
  <c r="J366" i="1" l="1"/>
  <c r="K335" i="1"/>
  <c r="O335" i="1"/>
  <c r="M335" i="1" l="1"/>
  <c r="L335" i="1"/>
  <c r="N335" i="1" s="1"/>
  <c r="Q335" i="1" s="1"/>
  <c r="J367" i="1"/>
  <c r="O336" i="1" l="1"/>
  <c r="K336" i="1"/>
  <c r="J368" i="1"/>
  <c r="J369" i="1" l="1"/>
  <c r="M336" i="1"/>
  <c r="L336" i="1"/>
  <c r="N336" i="1" s="1"/>
  <c r="Q336" i="1" s="1"/>
  <c r="K337" i="1" l="1"/>
  <c r="O337" i="1"/>
  <c r="J370" i="1"/>
  <c r="J371" i="1" l="1"/>
  <c r="M337" i="1"/>
  <c r="L337" i="1"/>
  <c r="N337" i="1" s="1"/>
  <c r="Q337" i="1" s="1"/>
  <c r="K338" i="1" l="1"/>
  <c r="O338" i="1"/>
  <c r="J372" i="1"/>
  <c r="J373" i="1" l="1"/>
  <c r="M338" i="1"/>
  <c r="L338" i="1"/>
  <c r="N338" i="1" s="1"/>
  <c r="Q338" i="1" s="1"/>
  <c r="O339" i="1" l="1"/>
  <c r="K339" i="1"/>
  <c r="J374" i="1"/>
  <c r="J375" i="1" l="1"/>
  <c r="M339" i="1"/>
  <c r="L339" i="1"/>
  <c r="N339" i="1" s="1"/>
  <c r="Q339" i="1" s="1"/>
  <c r="K340" i="1" l="1"/>
  <c r="O340" i="1"/>
  <c r="J376" i="1"/>
  <c r="J377" i="1" l="1"/>
  <c r="M340" i="1"/>
  <c r="L340" i="1"/>
  <c r="N340" i="1" s="1"/>
  <c r="Q340" i="1" s="1"/>
  <c r="K341" i="1" l="1"/>
  <c r="O341" i="1"/>
  <c r="J378" i="1"/>
  <c r="J379" i="1" l="1"/>
  <c r="M341" i="1"/>
  <c r="L341" i="1"/>
  <c r="N341" i="1" s="1"/>
  <c r="Q341" i="1" s="1"/>
  <c r="K342" i="1" l="1"/>
  <c r="O342" i="1"/>
  <c r="J380" i="1"/>
  <c r="J381" i="1" l="1"/>
  <c r="M342" i="1"/>
  <c r="L342" i="1"/>
  <c r="N342" i="1" s="1"/>
  <c r="Q342" i="1" s="1"/>
  <c r="J382" i="1" l="1"/>
  <c r="K343" i="1"/>
  <c r="O343" i="1"/>
  <c r="M343" i="1" l="1"/>
  <c r="L343" i="1"/>
  <c r="N343" i="1" s="1"/>
  <c r="Q343" i="1" s="1"/>
  <c r="J383" i="1"/>
  <c r="J384" i="1" l="1"/>
  <c r="K344" i="1"/>
  <c r="O344" i="1"/>
  <c r="M344" i="1" l="1"/>
  <c r="L344" i="1"/>
  <c r="N344" i="1" s="1"/>
  <c r="Q344" i="1" s="1"/>
  <c r="J385" i="1"/>
  <c r="J386" i="1" l="1"/>
  <c r="K345" i="1"/>
  <c r="O345" i="1"/>
  <c r="M345" i="1" l="1"/>
  <c r="L345" i="1"/>
  <c r="N345" i="1" s="1"/>
  <c r="Q345" i="1" s="1"/>
  <c r="J387" i="1"/>
  <c r="J388" i="1" l="1"/>
  <c r="K346" i="1"/>
  <c r="O346" i="1"/>
  <c r="M346" i="1" l="1"/>
  <c r="L346" i="1"/>
  <c r="N346" i="1" s="1"/>
  <c r="Q346" i="1" s="1"/>
  <c r="J389" i="1"/>
  <c r="J390" i="1" l="1"/>
  <c r="K347" i="1"/>
  <c r="O347" i="1"/>
  <c r="M347" i="1" l="1"/>
  <c r="L347" i="1"/>
  <c r="N347" i="1" s="1"/>
  <c r="Q347" i="1" s="1"/>
  <c r="J391" i="1"/>
  <c r="J392" i="1" l="1"/>
  <c r="K348" i="1"/>
  <c r="O348" i="1"/>
  <c r="M348" i="1" l="1"/>
  <c r="L348" i="1"/>
  <c r="N348" i="1" s="1"/>
  <c r="Q348" i="1" s="1"/>
  <c r="J393" i="1"/>
  <c r="J394" i="1" l="1"/>
  <c r="O349" i="1"/>
  <c r="K349" i="1"/>
  <c r="M349" i="1" l="1"/>
  <c r="L349" i="1"/>
  <c r="N349" i="1" s="1"/>
  <c r="Q349" i="1" s="1"/>
  <c r="J395" i="1"/>
  <c r="J396" i="1" l="1"/>
  <c r="K350" i="1"/>
  <c r="O350" i="1"/>
  <c r="M350" i="1" l="1"/>
  <c r="L350" i="1"/>
  <c r="N350" i="1" s="1"/>
  <c r="Q350" i="1" s="1"/>
  <c r="J397" i="1"/>
  <c r="J398" i="1" l="1"/>
  <c r="K351" i="1"/>
  <c r="O351" i="1"/>
  <c r="M351" i="1" l="1"/>
  <c r="L351" i="1"/>
  <c r="N351" i="1" s="1"/>
  <c r="Q351" i="1" s="1"/>
  <c r="J399" i="1"/>
  <c r="J400" i="1" l="1"/>
  <c r="O352" i="1"/>
  <c r="K352" i="1"/>
  <c r="M352" i="1" l="1"/>
  <c r="L352" i="1"/>
  <c r="N352" i="1" s="1"/>
  <c r="Q352" i="1" s="1"/>
  <c r="J401" i="1"/>
  <c r="J402" i="1" l="1"/>
  <c r="K353" i="1"/>
  <c r="O353" i="1"/>
  <c r="M353" i="1" l="1"/>
  <c r="L353" i="1"/>
  <c r="N353" i="1" s="1"/>
  <c r="Q353" i="1" s="1"/>
  <c r="J403" i="1"/>
  <c r="J404" i="1" l="1"/>
  <c r="K354" i="1"/>
  <c r="O354" i="1"/>
  <c r="M354" i="1" l="1"/>
  <c r="L354" i="1"/>
  <c r="N354" i="1" s="1"/>
  <c r="Q354" i="1" s="1"/>
  <c r="J405" i="1"/>
  <c r="J406" i="1" l="1"/>
  <c r="O355" i="1"/>
  <c r="K355" i="1"/>
  <c r="M355" i="1" l="1"/>
  <c r="L355" i="1"/>
  <c r="N355" i="1" s="1"/>
  <c r="Q355" i="1" s="1"/>
  <c r="J407" i="1"/>
  <c r="J408" i="1" l="1"/>
  <c r="K356" i="1"/>
  <c r="O356" i="1"/>
  <c r="M356" i="1" l="1"/>
  <c r="L356" i="1"/>
  <c r="N356" i="1" s="1"/>
  <c r="Q356" i="1" s="1"/>
  <c r="J409" i="1"/>
  <c r="J410" i="1" l="1"/>
  <c r="K357" i="1"/>
  <c r="O357" i="1"/>
  <c r="M357" i="1" l="1"/>
  <c r="L357" i="1"/>
  <c r="N357" i="1" s="1"/>
  <c r="Q357" i="1" s="1"/>
  <c r="J411" i="1"/>
  <c r="J412" i="1" l="1"/>
  <c r="K358" i="1"/>
  <c r="O358" i="1"/>
  <c r="M358" i="1" l="1"/>
  <c r="L358" i="1"/>
  <c r="N358" i="1" s="1"/>
  <c r="Q358" i="1" s="1"/>
  <c r="J413" i="1"/>
  <c r="J414" i="1" l="1"/>
  <c r="K359" i="1"/>
  <c r="O359" i="1"/>
  <c r="M359" i="1" l="1"/>
  <c r="L359" i="1"/>
  <c r="N359" i="1" s="1"/>
  <c r="Q359" i="1" s="1"/>
  <c r="J415" i="1"/>
  <c r="J416" i="1" l="1"/>
  <c r="K360" i="1"/>
  <c r="O360" i="1"/>
  <c r="M360" i="1" l="1"/>
  <c r="L360" i="1"/>
  <c r="N360" i="1" s="1"/>
  <c r="Q360" i="1" s="1"/>
  <c r="J417" i="1"/>
  <c r="J418" i="1" l="1"/>
  <c r="K361" i="1"/>
  <c r="O361" i="1"/>
  <c r="M361" i="1" l="1"/>
  <c r="L361" i="1"/>
  <c r="N361" i="1" s="1"/>
  <c r="Q361" i="1" s="1"/>
  <c r="J419" i="1"/>
  <c r="J420" i="1" l="1"/>
  <c r="K362" i="1"/>
  <c r="O362" i="1"/>
  <c r="M362" i="1" l="1"/>
  <c r="L362" i="1"/>
  <c r="N362" i="1" s="1"/>
  <c r="Q362" i="1" s="1"/>
  <c r="J421" i="1"/>
  <c r="J422" i="1" l="1"/>
  <c r="K363" i="1"/>
  <c r="O363" i="1"/>
  <c r="M363" i="1" l="1"/>
  <c r="L363" i="1"/>
  <c r="N363" i="1" s="1"/>
  <c r="Q363" i="1" s="1"/>
  <c r="J423" i="1"/>
  <c r="J424" i="1" l="1"/>
  <c r="K364" i="1"/>
  <c r="O364" i="1"/>
  <c r="M364" i="1" l="1"/>
  <c r="L364" i="1"/>
  <c r="N364" i="1" s="1"/>
  <c r="Q364" i="1" s="1"/>
  <c r="J425" i="1"/>
  <c r="J426" i="1" l="1"/>
  <c r="O365" i="1"/>
  <c r="K365" i="1"/>
  <c r="M365" i="1" l="1"/>
  <c r="L365" i="1"/>
  <c r="N365" i="1" s="1"/>
  <c r="Q365" i="1" s="1"/>
  <c r="J427" i="1"/>
  <c r="J428" i="1" l="1"/>
  <c r="K366" i="1"/>
  <c r="O366" i="1"/>
  <c r="M366" i="1" l="1"/>
  <c r="L366" i="1"/>
  <c r="N366" i="1" s="1"/>
  <c r="Q366" i="1" s="1"/>
  <c r="J429" i="1"/>
  <c r="J430" i="1" l="1"/>
  <c r="K367" i="1"/>
  <c r="O367" i="1"/>
  <c r="M367" i="1" l="1"/>
  <c r="L367" i="1"/>
  <c r="N367" i="1" s="1"/>
  <c r="Q367" i="1" s="1"/>
  <c r="J431" i="1"/>
  <c r="J432" i="1" l="1"/>
  <c r="O368" i="1"/>
  <c r="K368" i="1"/>
  <c r="M368" i="1" l="1"/>
  <c r="L368" i="1"/>
  <c r="N368" i="1" s="1"/>
  <c r="Q368" i="1" s="1"/>
  <c r="J433" i="1"/>
  <c r="J434" i="1" l="1"/>
  <c r="K369" i="1"/>
  <c r="O369" i="1"/>
  <c r="M369" i="1" l="1"/>
  <c r="L369" i="1"/>
  <c r="N369" i="1" s="1"/>
  <c r="Q369" i="1" s="1"/>
  <c r="J435" i="1"/>
  <c r="J436" i="1" l="1"/>
  <c r="K370" i="1"/>
  <c r="O370" i="1"/>
  <c r="M370" i="1" l="1"/>
  <c r="L370" i="1"/>
  <c r="N370" i="1" s="1"/>
  <c r="Q370" i="1" s="1"/>
  <c r="J437" i="1"/>
  <c r="J438" i="1" l="1"/>
  <c r="O371" i="1"/>
  <c r="K371" i="1"/>
  <c r="M371" i="1" l="1"/>
  <c r="L371" i="1"/>
  <c r="N371" i="1" s="1"/>
  <c r="Q371" i="1" s="1"/>
  <c r="J439" i="1"/>
  <c r="J440" i="1" l="1"/>
  <c r="K372" i="1"/>
  <c r="O372" i="1"/>
  <c r="M372" i="1" l="1"/>
  <c r="L372" i="1"/>
  <c r="N372" i="1" s="1"/>
  <c r="Q372" i="1" s="1"/>
  <c r="J441" i="1"/>
  <c r="J442" i="1" l="1"/>
  <c r="K373" i="1"/>
  <c r="O373" i="1"/>
  <c r="M373" i="1" l="1"/>
  <c r="L373" i="1"/>
  <c r="N373" i="1" s="1"/>
  <c r="Q373" i="1" s="1"/>
  <c r="J443" i="1"/>
  <c r="J444" i="1" l="1"/>
  <c r="K374" i="1"/>
  <c r="O374" i="1"/>
  <c r="M374" i="1" l="1"/>
  <c r="L374" i="1"/>
  <c r="N374" i="1" s="1"/>
  <c r="Q374" i="1" s="1"/>
  <c r="J445" i="1"/>
  <c r="J446" i="1" l="1"/>
  <c r="K375" i="1"/>
  <c r="O375" i="1"/>
  <c r="M375" i="1" l="1"/>
  <c r="L375" i="1"/>
  <c r="N375" i="1" s="1"/>
  <c r="Q375" i="1" s="1"/>
  <c r="J447" i="1"/>
  <c r="J448" i="1" l="1"/>
  <c r="K376" i="1"/>
  <c r="O376" i="1"/>
  <c r="M376" i="1" l="1"/>
  <c r="L376" i="1"/>
  <c r="N376" i="1" s="1"/>
  <c r="Q376" i="1" s="1"/>
  <c r="J449" i="1"/>
  <c r="J450" i="1" l="1"/>
  <c r="K377" i="1"/>
  <c r="O377" i="1"/>
  <c r="M377" i="1" l="1"/>
  <c r="L377" i="1"/>
  <c r="N377" i="1" s="1"/>
  <c r="Q377" i="1" s="1"/>
  <c r="J451" i="1"/>
  <c r="J452" i="1" l="1"/>
  <c r="K378" i="1"/>
  <c r="O378" i="1"/>
  <c r="M378" i="1" l="1"/>
  <c r="L378" i="1"/>
  <c r="N378" i="1" s="1"/>
  <c r="Q378" i="1" s="1"/>
  <c r="J453" i="1"/>
  <c r="J454" i="1" l="1"/>
  <c r="K379" i="1"/>
  <c r="O379" i="1"/>
  <c r="M379" i="1" l="1"/>
  <c r="L379" i="1"/>
  <c r="N379" i="1" s="1"/>
  <c r="Q379" i="1" s="1"/>
  <c r="J455" i="1"/>
  <c r="J456" i="1" l="1"/>
  <c r="K380" i="1"/>
  <c r="O380" i="1"/>
  <c r="M380" i="1" l="1"/>
  <c r="L380" i="1"/>
  <c r="N380" i="1" s="1"/>
  <c r="Q380" i="1" s="1"/>
  <c r="J457" i="1"/>
  <c r="J458" i="1" l="1"/>
  <c r="O381" i="1"/>
  <c r="K381" i="1"/>
  <c r="M381" i="1" l="1"/>
  <c r="L381" i="1"/>
  <c r="N381" i="1" s="1"/>
  <c r="Q381" i="1" s="1"/>
  <c r="J459" i="1"/>
  <c r="J460" i="1" l="1"/>
  <c r="K382" i="1"/>
  <c r="O382" i="1"/>
  <c r="M382" i="1" l="1"/>
  <c r="L382" i="1"/>
  <c r="N382" i="1" s="1"/>
  <c r="Q382" i="1" s="1"/>
  <c r="J461" i="1"/>
  <c r="J462" i="1" l="1"/>
  <c r="K383" i="1"/>
  <c r="O383" i="1"/>
  <c r="M383" i="1" l="1"/>
  <c r="L383" i="1"/>
  <c r="N383" i="1" s="1"/>
  <c r="Q383" i="1" s="1"/>
  <c r="J463" i="1"/>
  <c r="J464" i="1" l="1"/>
  <c r="O384" i="1"/>
  <c r="K384" i="1"/>
  <c r="M384" i="1" l="1"/>
  <c r="L384" i="1"/>
  <c r="N384" i="1" s="1"/>
  <c r="Q384" i="1" s="1"/>
  <c r="J465" i="1"/>
  <c r="J466" i="1" l="1"/>
  <c r="K385" i="1"/>
  <c r="O385" i="1"/>
  <c r="M385" i="1" l="1"/>
  <c r="L385" i="1"/>
  <c r="N385" i="1" s="1"/>
  <c r="Q385" i="1" s="1"/>
  <c r="J467" i="1"/>
  <c r="J468" i="1" l="1"/>
  <c r="K386" i="1"/>
  <c r="O386" i="1"/>
  <c r="M386" i="1" l="1"/>
  <c r="L386" i="1"/>
  <c r="N386" i="1" s="1"/>
  <c r="Q386" i="1" s="1"/>
  <c r="J469" i="1"/>
  <c r="J470" i="1" l="1"/>
  <c r="O387" i="1"/>
  <c r="K387" i="1"/>
  <c r="M387" i="1" l="1"/>
  <c r="L387" i="1"/>
  <c r="N387" i="1" s="1"/>
  <c r="Q387" i="1" s="1"/>
  <c r="J471" i="1"/>
  <c r="J472" i="1" l="1"/>
  <c r="K388" i="1"/>
  <c r="O388" i="1"/>
  <c r="M388" i="1" l="1"/>
  <c r="L388" i="1"/>
  <c r="N388" i="1" s="1"/>
  <c r="Q388" i="1" s="1"/>
  <c r="J473" i="1"/>
  <c r="J474" i="1" l="1"/>
  <c r="K389" i="1"/>
  <c r="O389" i="1"/>
  <c r="M389" i="1" l="1"/>
  <c r="L389" i="1"/>
  <c r="N389" i="1" s="1"/>
  <c r="Q389" i="1" s="1"/>
  <c r="J475" i="1"/>
  <c r="J476" i="1" l="1"/>
  <c r="K390" i="1"/>
  <c r="O390" i="1"/>
  <c r="J477" i="1" l="1"/>
  <c r="M390" i="1"/>
  <c r="L390" i="1"/>
  <c r="N390" i="1" s="1"/>
  <c r="Q390" i="1" s="1"/>
  <c r="K391" i="1" l="1"/>
  <c r="O391" i="1"/>
  <c r="J478" i="1"/>
  <c r="J479" i="1" l="1"/>
  <c r="M391" i="1"/>
  <c r="L391" i="1"/>
  <c r="N391" i="1" s="1"/>
  <c r="Q391" i="1" s="1"/>
  <c r="K392" i="1" l="1"/>
  <c r="O392" i="1"/>
  <c r="J480" i="1"/>
  <c r="J481" i="1" l="1"/>
  <c r="M392" i="1"/>
  <c r="L392" i="1"/>
  <c r="N392" i="1" s="1"/>
  <c r="Q392" i="1" s="1"/>
  <c r="K393" i="1" l="1"/>
  <c r="O393" i="1"/>
  <c r="J482" i="1"/>
  <c r="J483" i="1" l="1"/>
  <c r="M393" i="1"/>
  <c r="L393" i="1"/>
  <c r="N393" i="1" s="1"/>
  <c r="Q393" i="1" s="1"/>
  <c r="K394" i="1" l="1"/>
  <c r="O394" i="1"/>
  <c r="J484" i="1"/>
  <c r="J485" i="1" l="1"/>
  <c r="M394" i="1"/>
  <c r="L394" i="1"/>
  <c r="N394" i="1" s="1"/>
  <c r="Q394" i="1" s="1"/>
  <c r="K395" i="1" l="1"/>
  <c r="O395" i="1"/>
  <c r="J486" i="1"/>
  <c r="J487" i="1" l="1"/>
  <c r="M395" i="1"/>
  <c r="L395" i="1"/>
  <c r="N395" i="1" s="1"/>
  <c r="Q395" i="1" s="1"/>
  <c r="O396" i="1" l="1"/>
  <c r="K396" i="1"/>
  <c r="J488" i="1"/>
  <c r="J489" i="1" l="1"/>
  <c r="M396" i="1"/>
  <c r="L396" i="1"/>
  <c r="N396" i="1" s="1"/>
  <c r="Q396" i="1" s="1"/>
  <c r="O397" i="1" l="1"/>
  <c r="K397" i="1"/>
  <c r="J490" i="1"/>
  <c r="J491" i="1" l="1"/>
  <c r="M397" i="1"/>
  <c r="L397" i="1"/>
  <c r="N397" i="1" s="1"/>
  <c r="Q397" i="1" s="1"/>
  <c r="K398" i="1" l="1"/>
  <c r="O398" i="1"/>
  <c r="J492" i="1"/>
  <c r="J493" i="1" l="1"/>
  <c r="M398" i="1"/>
  <c r="L398" i="1"/>
  <c r="N398" i="1" s="1"/>
  <c r="Q398" i="1" s="1"/>
  <c r="K399" i="1" l="1"/>
  <c r="O399" i="1"/>
  <c r="J494" i="1"/>
  <c r="J495" i="1" l="1"/>
  <c r="M399" i="1"/>
  <c r="L399" i="1"/>
  <c r="N399" i="1" s="1"/>
  <c r="Q399" i="1" s="1"/>
  <c r="O400" i="1" l="1"/>
  <c r="K400" i="1"/>
  <c r="J496" i="1"/>
  <c r="J497" i="1" l="1"/>
  <c r="M400" i="1"/>
  <c r="L400" i="1"/>
  <c r="N400" i="1" s="1"/>
  <c r="Q400" i="1" s="1"/>
  <c r="K401" i="1" l="1"/>
  <c r="O401" i="1"/>
  <c r="J498" i="1"/>
  <c r="J499" i="1" l="1"/>
  <c r="M401" i="1"/>
  <c r="L401" i="1"/>
  <c r="N401" i="1" s="1"/>
  <c r="Q401" i="1" s="1"/>
  <c r="K402" i="1" l="1"/>
  <c r="O402" i="1"/>
  <c r="J500" i="1"/>
  <c r="J501" i="1" l="1"/>
  <c r="M402" i="1"/>
  <c r="L402" i="1"/>
  <c r="N402" i="1" s="1"/>
  <c r="Q402" i="1" s="1"/>
  <c r="O403" i="1" l="1"/>
  <c r="K403" i="1"/>
  <c r="J502" i="1"/>
  <c r="J503" i="1" l="1"/>
  <c r="M403" i="1"/>
  <c r="L403" i="1"/>
  <c r="N403" i="1" s="1"/>
  <c r="Q403" i="1" s="1"/>
  <c r="K404" i="1" l="1"/>
  <c r="O404" i="1"/>
  <c r="J504" i="1"/>
  <c r="J505" i="1" l="1"/>
  <c r="M404" i="1"/>
  <c r="L404" i="1"/>
  <c r="N404" i="1" s="1"/>
  <c r="Q404" i="1" s="1"/>
  <c r="K405" i="1" l="1"/>
  <c r="O405" i="1"/>
  <c r="J506" i="1"/>
  <c r="J507" i="1" l="1"/>
  <c r="M405" i="1"/>
  <c r="L405" i="1"/>
  <c r="N405" i="1" s="1"/>
  <c r="Q405" i="1" s="1"/>
  <c r="K406" i="1" l="1"/>
  <c r="O406" i="1"/>
  <c r="J508" i="1"/>
  <c r="J509" i="1" l="1"/>
  <c r="M406" i="1"/>
  <c r="L406" i="1"/>
  <c r="N406" i="1" s="1"/>
  <c r="Q406" i="1" s="1"/>
  <c r="K407" i="1" l="1"/>
  <c r="O407" i="1"/>
  <c r="J510" i="1"/>
  <c r="J511" i="1" l="1"/>
  <c r="M407" i="1"/>
  <c r="L407" i="1"/>
  <c r="N407" i="1" s="1"/>
  <c r="Q407" i="1" s="1"/>
  <c r="K408" i="1" l="1"/>
  <c r="O408" i="1"/>
  <c r="J512" i="1"/>
  <c r="J513" i="1" l="1"/>
  <c r="M408" i="1"/>
  <c r="L408" i="1"/>
  <c r="N408" i="1" s="1"/>
  <c r="Q408" i="1" s="1"/>
  <c r="K409" i="1" l="1"/>
  <c r="O409" i="1"/>
  <c r="J514" i="1"/>
  <c r="J515" i="1" l="1"/>
  <c r="M409" i="1"/>
  <c r="L409" i="1"/>
  <c r="N409" i="1" s="1"/>
  <c r="Q409" i="1" s="1"/>
  <c r="K410" i="1" l="1"/>
  <c r="O410" i="1"/>
  <c r="J516" i="1"/>
  <c r="J517" i="1" l="1"/>
  <c r="M410" i="1"/>
  <c r="L410" i="1"/>
  <c r="N410" i="1" s="1"/>
  <c r="Q410" i="1" s="1"/>
  <c r="O411" i="1" l="1"/>
  <c r="K411" i="1"/>
  <c r="J518" i="1"/>
  <c r="M411" i="1" l="1"/>
  <c r="L411" i="1"/>
  <c r="N411" i="1" s="1"/>
  <c r="Q411" i="1" s="1"/>
  <c r="J519" i="1"/>
  <c r="J520" i="1" l="1"/>
  <c r="O412" i="1"/>
  <c r="K412" i="1"/>
  <c r="M412" i="1" l="1"/>
  <c r="L412" i="1"/>
  <c r="N412" i="1" s="1"/>
  <c r="Q412" i="1" s="1"/>
  <c r="J521" i="1"/>
  <c r="J522" i="1" l="1"/>
  <c r="O413" i="1"/>
  <c r="K413" i="1"/>
  <c r="M413" i="1" l="1"/>
  <c r="L413" i="1"/>
  <c r="N413" i="1" s="1"/>
  <c r="Q413" i="1" s="1"/>
  <c r="J523" i="1"/>
  <c r="J524" i="1" l="1"/>
  <c r="K414" i="1"/>
  <c r="O414" i="1"/>
  <c r="M414" i="1" l="1"/>
  <c r="L414" i="1"/>
  <c r="N414" i="1" s="1"/>
  <c r="Q414" i="1" s="1"/>
  <c r="J525" i="1"/>
  <c r="J526" i="1" l="1"/>
  <c r="K415" i="1"/>
  <c r="O415" i="1"/>
  <c r="M415" i="1" l="1"/>
  <c r="L415" i="1"/>
  <c r="N415" i="1" s="1"/>
  <c r="Q415" i="1" s="1"/>
  <c r="J527" i="1"/>
  <c r="J528" i="1" l="1"/>
  <c r="O416" i="1"/>
  <c r="K416" i="1"/>
  <c r="M416" i="1" l="1"/>
  <c r="L416" i="1"/>
  <c r="N416" i="1" s="1"/>
  <c r="Q416" i="1" s="1"/>
  <c r="J529" i="1"/>
  <c r="J530" i="1" l="1"/>
  <c r="K417" i="1"/>
  <c r="O417" i="1"/>
  <c r="M417" i="1" l="1"/>
  <c r="L417" i="1"/>
  <c r="N417" i="1" s="1"/>
  <c r="Q417" i="1" s="1"/>
  <c r="J531" i="1"/>
  <c r="J532" i="1" l="1"/>
  <c r="K418" i="1"/>
  <c r="O418" i="1"/>
  <c r="M418" i="1" l="1"/>
  <c r="L418" i="1"/>
  <c r="N418" i="1" s="1"/>
  <c r="Q418" i="1" s="1"/>
  <c r="J533" i="1"/>
  <c r="J534" i="1" l="1"/>
  <c r="K419" i="1"/>
  <c r="O419" i="1"/>
  <c r="M419" i="1" l="1"/>
  <c r="L419" i="1"/>
  <c r="N419" i="1" s="1"/>
  <c r="Q419" i="1" s="1"/>
  <c r="J535" i="1"/>
  <c r="J536" i="1" l="1"/>
  <c r="K420" i="1"/>
  <c r="O420" i="1"/>
  <c r="M420" i="1" l="1"/>
  <c r="L420" i="1"/>
  <c r="N420" i="1" s="1"/>
  <c r="Q420" i="1" s="1"/>
  <c r="J537" i="1"/>
  <c r="J538" i="1" l="1"/>
  <c r="K421" i="1"/>
  <c r="O421" i="1"/>
  <c r="M421" i="1" l="1"/>
  <c r="L421" i="1"/>
  <c r="N421" i="1" s="1"/>
  <c r="Q421" i="1" s="1"/>
  <c r="J539" i="1"/>
  <c r="J540" i="1" l="1"/>
  <c r="K422" i="1"/>
  <c r="O422" i="1"/>
  <c r="M422" i="1" l="1"/>
  <c r="L422" i="1"/>
  <c r="N422" i="1" s="1"/>
  <c r="Q422" i="1" s="1"/>
  <c r="J541" i="1"/>
  <c r="J542" i="1" l="1"/>
  <c r="K423" i="1"/>
  <c r="O423" i="1"/>
  <c r="M423" i="1" l="1"/>
  <c r="L423" i="1"/>
  <c r="N423" i="1" s="1"/>
  <c r="Q423" i="1" s="1"/>
  <c r="J543" i="1"/>
  <c r="J544" i="1" l="1"/>
  <c r="K424" i="1"/>
  <c r="O424" i="1"/>
  <c r="M424" i="1" l="1"/>
  <c r="L424" i="1"/>
  <c r="N424" i="1" s="1"/>
  <c r="Q424" i="1" s="1"/>
  <c r="J545" i="1"/>
  <c r="J546" i="1" l="1"/>
  <c r="K425" i="1"/>
  <c r="O425" i="1"/>
  <c r="M425" i="1" l="1"/>
  <c r="L425" i="1"/>
  <c r="N425" i="1" s="1"/>
  <c r="Q425" i="1" s="1"/>
  <c r="J547" i="1"/>
  <c r="J548" i="1" l="1"/>
  <c r="K426" i="1"/>
  <c r="O426" i="1"/>
  <c r="M426" i="1" l="1"/>
  <c r="L426" i="1"/>
  <c r="N426" i="1" s="1"/>
  <c r="Q426" i="1" s="1"/>
  <c r="J549" i="1"/>
  <c r="J550" i="1" l="1"/>
  <c r="O427" i="1"/>
  <c r="K427" i="1"/>
  <c r="M427" i="1" l="1"/>
  <c r="L427" i="1"/>
  <c r="N427" i="1" s="1"/>
  <c r="Q427" i="1" s="1"/>
  <c r="J551" i="1"/>
  <c r="J552" i="1" l="1"/>
  <c r="O428" i="1"/>
  <c r="K428" i="1"/>
  <c r="M428" i="1" l="1"/>
  <c r="L428" i="1"/>
  <c r="N428" i="1" s="1"/>
  <c r="Q428" i="1" s="1"/>
  <c r="J553" i="1"/>
  <c r="J554" i="1" l="1"/>
  <c r="O429" i="1"/>
  <c r="K429" i="1"/>
  <c r="M429" i="1" l="1"/>
  <c r="L429" i="1"/>
  <c r="N429" i="1" s="1"/>
  <c r="Q429" i="1" s="1"/>
  <c r="J555" i="1"/>
  <c r="J556" i="1" l="1"/>
  <c r="K430" i="1"/>
  <c r="O430" i="1"/>
  <c r="M430" i="1" l="1"/>
  <c r="L430" i="1"/>
  <c r="N430" i="1" s="1"/>
  <c r="Q430" i="1" s="1"/>
  <c r="J557" i="1"/>
  <c r="J558" i="1" l="1"/>
  <c r="K431" i="1"/>
  <c r="O431" i="1"/>
  <c r="M431" i="1" l="1"/>
  <c r="L431" i="1"/>
  <c r="N431" i="1" s="1"/>
  <c r="Q431" i="1" s="1"/>
  <c r="J559" i="1"/>
  <c r="J560" i="1" l="1"/>
  <c r="O432" i="1"/>
  <c r="K432" i="1"/>
  <c r="M432" i="1" l="1"/>
  <c r="L432" i="1"/>
  <c r="N432" i="1" s="1"/>
  <c r="Q432" i="1" s="1"/>
  <c r="J561" i="1"/>
  <c r="J562" i="1" l="1"/>
  <c r="K433" i="1"/>
  <c r="O433" i="1"/>
  <c r="M433" i="1" l="1"/>
  <c r="L433" i="1"/>
  <c r="N433" i="1" s="1"/>
  <c r="Q433" i="1" s="1"/>
  <c r="J563" i="1"/>
  <c r="J564" i="1" l="1"/>
  <c r="K434" i="1"/>
  <c r="O434" i="1"/>
  <c r="M434" i="1" l="1"/>
  <c r="L434" i="1"/>
  <c r="N434" i="1" s="1"/>
  <c r="Q434" i="1" s="1"/>
  <c r="J565" i="1"/>
  <c r="J566" i="1" l="1"/>
  <c r="K435" i="1"/>
  <c r="O435" i="1"/>
  <c r="M435" i="1" l="1"/>
  <c r="L435" i="1"/>
  <c r="N435" i="1" s="1"/>
  <c r="Q435" i="1" s="1"/>
  <c r="J567" i="1"/>
  <c r="J568" i="1" l="1"/>
  <c r="K436" i="1"/>
  <c r="O436" i="1"/>
  <c r="M436" i="1" l="1"/>
  <c r="L436" i="1"/>
  <c r="N436" i="1" s="1"/>
  <c r="Q436" i="1" s="1"/>
  <c r="J569" i="1"/>
  <c r="J570" i="1" l="1"/>
  <c r="K437" i="1"/>
  <c r="O437" i="1"/>
  <c r="M437" i="1" l="1"/>
  <c r="L437" i="1"/>
  <c r="N437" i="1" s="1"/>
  <c r="Q437" i="1" s="1"/>
  <c r="J571" i="1"/>
  <c r="J572" i="1" l="1"/>
  <c r="K438" i="1"/>
  <c r="O438" i="1"/>
  <c r="M438" i="1" l="1"/>
  <c r="L438" i="1"/>
  <c r="N438" i="1" s="1"/>
  <c r="Q438" i="1" s="1"/>
  <c r="J573" i="1"/>
  <c r="J574" i="1" l="1"/>
  <c r="K439" i="1"/>
  <c r="O439" i="1"/>
  <c r="M439" i="1" l="1"/>
  <c r="L439" i="1"/>
  <c r="N439" i="1" s="1"/>
  <c r="Q439" i="1" s="1"/>
  <c r="J575" i="1"/>
  <c r="J576" i="1" l="1"/>
  <c r="K440" i="1"/>
  <c r="O440" i="1"/>
  <c r="M440" i="1" l="1"/>
  <c r="L440" i="1"/>
  <c r="N440" i="1" s="1"/>
  <c r="Q440" i="1" s="1"/>
  <c r="J577" i="1"/>
  <c r="J578" i="1" l="1"/>
  <c r="K441" i="1"/>
  <c r="O441" i="1"/>
  <c r="M441" i="1" l="1"/>
  <c r="L441" i="1"/>
  <c r="N441" i="1" s="1"/>
  <c r="Q441" i="1" s="1"/>
  <c r="J579" i="1"/>
  <c r="J580" i="1" l="1"/>
  <c r="K442" i="1"/>
  <c r="O442" i="1"/>
  <c r="M442" i="1" l="1"/>
  <c r="L442" i="1"/>
  <c r="N442" i="1" s="1"/>
  <c r="Q442" i="1" s="1"/>
  <c r="J581" i="1"/>
  <c r="J582" i="1" l="1"/>
  <c r="O443" i="1"/>
  <c r="K443" i="1"/>
  <c r="M443" i="1" l="1"/>
  <c r="L443" i="1"/>
  <c r="N443" i="1" s="1"/>
  <c r="Q443" i="1" s="1"/>
  <c r="J583" i="1"/>
  <c r="J584" i="1" l="1"/>
  <c r="K444" i="1"/>
  <c r="O444" i="1"/>
  <c r="M444" i="1" l="1"/>
  <c r="L444" i="1"/>
  <c r="N444" i="1" s="1"/>
  <c r="Q444" i="1" s="1"/>
  <c r="J585" i="1"/>
  <c r="J586" i="1" l="1"/>
  <c r="O445" i="1"/>
  <c r="K445" i="1"/>
  <c r="M445" i="1" l="1"/>
  <c r="L445" i="1"/>
  <c r="N445" i="1" s="1"/>
  <c r="Q445" i="1" s="1"/>
  <c r="J587" i="1"/>
  <c r="J588" i="1" l="1"/>
  <c r="K446" i="1"/>
  <c r="O446" i="1"/>
  <c r="M446" i="1" l="1"/>
  <c r="L446" i="1"/>
  <c r="N446" i="1" s="1"/>
  <c r="Q446" i="1" s="1"/>
  <c r="J589" i="1"/>
  <c r="J590" i="1" l="1"/>
  <c r="K447" i="1"/>
  <c r="O447" i="1"/>
  <c r="M447" i="1" l="1"/>
  <c r="L447" i="1"/>
  <c r="N447" i="1" s="1"/>
  <c r="Q447" i="1" s="1"/>
  <c r="J591" i="1"/>
  <c r="J592" i="1" l="1"/>
  <c r="O448" i="1"/>
  <c r="K448" i="1"/>
  <c r="M448" i="1" l="1"/>
  <c r="L448" i="1"/>
  <c r="N448" i="1" s="1"/>
  <c r="Q448" i="1" s="1"/>
  <c r="J593" i="1"/>
  <c r="J594" i="1" l="1"/>
  <c r="K449" i="1"/>
  <c r="O449" i="1"/>
  <c r="M449" i="1" l="1"/>
  <c r="L449" i="1"/>
  <c r="N449" i="1" s="1"/>
  <c r="Q449" i="1" s="1"/>
  <c r="J595" i="1"/>
  <c r="J596" i="1" l="1"/>
  <c r="K450" i="1"/>
  <c r="O450" i="1"/>
  <c r="M450" i="1" l="1"/>
  <c r="L450" i="1"/>
  <c r="N450" i="1" s="1"/>
  <c r="Q450" i="1" s="1"/>
  <c r="J597" i="1"/>
  <c r="J598" i="1" l="1"/>
  <c r="K451" i="1"/>
  <c r="O451" i="1"/>
  <c r="M451" i="1" l="1"/>
  <c r="L451" i="1"/>
  <c r="N451" i="1" s="1"/>
  <c r="Q451" i="1" s="1"/>
  <c r="J599" i="1"/>
  <c r="J600" i="1" l="1"/>
  <c r="K452" i="1"/>
  <c r="O452" i="1"/>
  <c r="M452" i="1" l="1"/>
  <c r="L452" i="1"/>
  <c r="N452" i="1" s="1"/>
  <c r="Q452" i="1" s="1"/>
  <c r="J601" i="1"/>
  <c r="J602" i="1" l="1"/>
  <c r="K453" i="1"/>
  <c r="O453" i="1"/>
  <c r="M453" i="1" l="1"/>
  <c r="L453" i="1"/>
  <c r="N453" i="1" s="1"/>
  <c r="Q453" i="1" s="1"/>
  <c r="J603" i="1"/>
  <c r="J604" i="1" l="1"/>
  <c r="K454" i="1"/>
  <c r="O454" i="1"/>
  <c r="M454" i="1" l="1"/>
  <c r="L454" i="1"/>
  <c r="N454" i="1" s="1"/>
  <c r="Q454" i="1" s="1"/>
  <c r="J605" i="1"/>
  <c r="J606" i="1" l="1"/>
  <c r="K455" i="1"/>
  <c r="O455" i="1"/>
  <c r="M455" i="1" l="1"/>
  <c r="L455" i="1"/>
  <c r="N455" i="1" s="1"/>
  <c r="Q455" i="1" s="1"/>
  <c r="J607" i="1"/>
  <c r="J608" i="1" l="1"/>
  <c r="K456" i="1"/>
  <c r="O456" i="1"/>
  <c r="M456" i="1" l="1"/>
  <c r="L456" i="1"/>
  <c r="N456" i="1" s="1"/>
  <c r="Q456" i="1" s="1"/>
  <c r="J609" i="1"/>
  <c r="J610" i="1" l="1"/>
  <c r="O457" i="1"/>
  <c r="K457" i="1"/>
  <c r="M457" i="1" l="1"/>
  <c r="L457" i="1"/>
  <c r="N457" i="1" s="1"/>
  <c r="Q457" i="1" s="1"/>
  <c r="J611" i="1"/>
  <c r="J612" i="1" l="1"/>
  <c r="K458" i="1"/>
  <c r="O458" i="1"/>
  <c r="M458" i="1" l="1"/>
  <c r="L458" i="1"/>
  <c r="N458" i="1" s="1"/>
  <c r="Q458" i="1" s="1"/>
  <c r="J613" i="1"/>
  <c r="J614" i="1" l="1"/>
  <c r="O459" i="1"/>
  <c r="K459" i="1"/>
  <c r="M459" i="1" l="1"/>
  <c r="L459" i="1"/>
  <c r="N459" i="1" s="1"/>
  <c r="Q459" i="1" s="1"/>
  <c r="J615" i="1"/>
  <c r="J616" i="1" l="1"/>
  <c r="K460" i="1"/>
  <c r="O460" i="1"/>
  <c r="M460" i="1" l="1"/>
  <c r="L460" i="1"/>
  <c r="N460" i="1" s="1"/>
  <c r="Q460" i="1" s="1"/>
  <c r="J617" i="1"/>
  <c r="J618" i="1" l="1"/>
  <c r="O461" i="1"/>
  <c r="K461" i="1"/>
  <c r="M461" i="1" l="1"/>
  <c r="L461" i="1"/>
  <c r="N461" i="1" s="1"/>
  <c r="Q461" i="1" s="1"/>
  <c r="J619" i="1"/>
  <c r="J620" i="1" l="1"/>
  <c r="K462" i="1"/>
  <c r="O462" i="1"/>
  <c r="M462" i="1" l="1"/>
  <c r="L462" i="1"/>
  <c r="N462" i="1" s="1"/>
  <c r="Q462" i="1" s="1"/>
  <c r="J621" i="1"/>
  <c r="J622" i="1" l="1"/>
  <c r="K463" i="1"/>
  <c r="O463" i="1"/>
  <c r="M463" i="1" l="1"/>
  <c r="L463" i="1"/>
  <c r="N463" i="1" s="1"/>
  <c r="Q463" i="1" s="1"/>
  <c r="J623" i="1"/>
  <c r="J624" i="1" l="1"/>
  <c r="O464" i="1"/>
  <c r="K464" i="1"/>
  <c r="M464" i="1" l="1"/>
  <c r="L464" i="1"/>
  <c r="N464" i="1" s="1"/>
  <c r="Q464" i="1" s="1"/>
  <c r="J625" i="1"/>
  <c r="J626" i="1" l="1"/>
  <c r="K465" i="1"/>
  <c r="O465" i="1"/>
  <c r="M465" i="1" l="1"/>
  <c r="L465" i="1"/>
  <c r="N465" i="1" s="1"/>
  <c r="Q465" i="1" s="1"/>
  <c r="J627" i="1"/>
  <c r="J628" i="1" l="1"/>
  <c r="K466" i="1"/>
  <c r="O466" i="1"/>
  <c r="M466" i="1" l="1"/>
  <c r="L466" i="1"/>
  <c r="N466" i="1" s="1"/>
  <c r="Q466" i="1" s="1"/>
  <c r="J629" i="1"/>
  <c r="K467" i="1" l="1"/>
  <c r="O467" i="1"/>
  <c r="J630" i="1"/>
  <c r="M467" i="1" l="1"/>
  <c r="L467" i="1"/>
  <c r="N467" i="1" s="1"/>
  <c r="Q467" i="1" s="1"/>
  <c r="J631" i="1"/>
  <c r="J632" i="1" l="1"/>
  <c r="K468" i="1"/>
  <c r="O468" i="1"/>
  <c r="M468" i="1" l="1"/>
  <c r="L468" i="1"/>
  <c r="N468" i="1" s="1"/>
  <c r="Q468" i="1" s="1"/>
  <c r="J633" i="1"/>
  <c r="J634" i="1" l="1"/>
  <c r="K469" i="1"/>
  <c r="O469" i="1"/>
  <c r="M469" i="1" l="1"/>
  <c r="L469" i="1"/>
  <c r="N469" i="1" s="1"/>
  <c r="Q469" i="1" s="1"/>
  <c r="J635" i="1"/>
  <c r="J636" i="1" l="1"/>
  <c r="K470" i="1"/>
  <c r="O470" i="1"/>
  <c r="M470" i="1" l="1"/>
  <c r="L470" i="1"/>
  <c r="N470" i="1" s="1"/>
  <c r="Q470" i="1" s="1"/>
  <c r="J637" i="1"/>
  <c r="J638" i="1" l="1"/>
  <c r="O471" i="1"/>
  <c r="K471" i="1"/>
  <c r="M471" i="1" l="1"/>
  <c r="L471" i="1"/>
  <c r="N471" i="1" s="1"/>
  <c r="Q471" i="1" s="1"/>
  <c r="J639" i="1"/>
  <c r="J640" i="1" l="1"/>
  <c r="K472" i="1"/>
  <c r="O472" i="1"/>
  <c r="M472" i="1" l="1"/>
  <c r="L472" i="1"/>
  <c r="N472" i="1" s="1"/>
  <c r="Q472" i="1" s="1"/>
  <c r="J641" i="1"/>
  <c r="J642" i="1" l="1"/>
  <c r="K473" i="1"/>
  <c r="O473" i="1"/>
  <c r="M473" i="1" l="1"/>
  <c r="L473" i="1"/>
  <c r="N473" i="1" s="1"/>
  <c r="Q473" i="1" s="1"/>
  <c r="J643" i="1"/>
  <c r="J644" i="1" l="1"/>
  <c r="K474" i="1"/>
  <c r="O474" i="1"/>
  <c r="M474" i="1" l="1"/>
  <c r="L474" i="1"/>
  <c r="N474" i="1" s="1"/>
  <c r="Q474" i="1" s="1"/>
  <c r="J645" i="1"/>
  <c r="J646" i="1" l="1"/>
  <c r="O475" i="1"/>
  <c r="K475" i="1"/>
  <c r="M475" i="1" l="1"/>
  <c r="L475" i="1"/>
  <c r="N475" i="1" s="1"/>
  <c r="Q475" i="1" s="1"/>
  <c r="J647" i="1"/>
  <c r="J648" i="1" l="1"/>
  <c r="K476" i="1"/>
  <c r="O476" i="1"/>
  <c r="M476" i="1" l="1"/>
  <c r="L476" i="1"/>
  <c r="N476" i="1" s="1"/>
  <c r="Q476" i="1" s="1"/>
  <c r="J649" i="1"/>
  <c r="J650" i="1" l="1"/>
  <c r="K477" i="1"/>
  <c r="O477" i="1"/>
  <c r="M477" i="1" l="1"/>
  <c r="L477" i="1"/>
  <c r="N477" i="1" s="1"/>
  <c r="Q477" i="1" s="1"/>
  <c r="J651" i="1"/>
  <c r="J652" i="1" l="1"/>
  <c r="O478" i="1"/>
  <c r="K478" i="1"/>
  <c r="M478" i="1" l="1"/>
  <c r="L478" i="1"/>
  <c r="N478" i="1" s="1"/>
  <c r="Q478" i="1" s="1"/>
  <c r="J653" i="1"/>
  <c r="J654" i="1" l="1"/>
  <c r="K479" i="1"/>
  <c r="O479" i="1"/>
  <c r="M479" i="1" l="1"/>
  <c r="L479" i="1"/>
  <c r="N479" i="1" s="1"/>
  <c r="Q479" i="1" s="1"/>
  <c r="J655" i="1"/>
  <c r="J656" i="1" l="1"/>
  <c r="O480" i="1"/>
  <c r="K480" i="1"/>
  <c r="M480" i="1" l="1"/>
  <c r="L480" i="1"/>
  <c r="N480" i="1" s="1"/>
  <c r="Q480" i="1" s="1"/>
  <c r="J657" i="1"/>
  <c r="J658" i="1" l="1"/>
  <c r="K481" i="1"/>
  <c r="O481" i="1"/>
  <c r="M481" i="1" l="1"/>
  <c r="L481" i="1"/>
  <c r="N481" i="1" s="1"/>
  <c r="Q481" i="1" s="1"/>
  <c r="J659" i="1"/>
  <c r="J660" i="1" l="1"/>
  <c r="K482" i="1"/>
  <c r="O482" i="1"/>
  <c r="M482" i="1" l="1"/>
  <c r="L482" i="1"/>
  <c r="N482" i="1" s="1"/>
  <c r="Q482" i="1" s="1"/>
  <c r="J661" i="1"/>
  <c r="J662" i="1" l="1"/>
  <c r="K483" i="1"/>
  <c r="O483" i="1"/>
  <c r="M483" i="1" l="1"/>
  <c r="L483" i="1"/>
  <c r="N483" i="1" s="1"/>
  <c r="Q483" i="1" s="1"/>
  <c r="J663" i="1"/>
  <c r="J664" i="1" l="1"/>
  <c r="K484" i="1"/>
  <c r="O484" i="1"/>
  <c r="M484" i="1" l="1"/>
  <c r="L484" i="1"/>
  <c r="N484" i="1" s="1"/>
  <c r="Q484" i="1" s="1"/>
  <c r="J665" i="1"/>
  <c r="J666" i="1" l="1"/>
  <c r="O485" i="1"/>
  <c r="K485" i="1"/>
  <c r="M485" i="1" l="1"/>
  <c r="L485" i="1"/>
  <c r="N485" i="1" s="1"/>
  <c r="Q485" i="1" s="1"/>
  <c r="J667" i="1"/>
  <c r="J668" i="1" l="1"/>
  <c r="K486" i="1"/>
  <c r="O486" i="1"/>
  <c r="M486" i="1" l="1"/>
  <c r="L486" i="1"/>
  <c r="N486" i="1" s="1"/>
  <c r="Q486" i="1" s="1"/>
  <c r="J669" i="1"/>
  <c r="J670" i="1" l="1"/>
  <c r="O487" i="1"/>
  <c r="K487" i="1"/>
  <c r="M487" i="1" l="1"/>
  <c r="L487" i="1"/>
  <c r="N487" i="1" s="1"/>
  <c r="Q487" i="1" s="1"/>
  <c r="J671" i="1"/>
  <c r="J672" i="1" l="1"/>
  <c r="K488" i="1"/>
  <c r="O488" i="1"/>
  <c r="M488" i="1" l="1"/>
  <c r="L488" i="1"/>
  <c r="N488" i="1" s="1"/>
  <c r="Q488" i="1" s="1"/>
  <c r="J673" i="1"/>
  <c r="J674" i="1" l="1"/>
  <c r="K489" i="1"/>
  <c r="O489" i="1"/>
  <c r="M489" i="1" l="1"/>
  <c r="L489" i="1"/>
  <c r="N489" i="1" s="1"/>
  <c r="Q489" i="1" s="1"/>
  <c r="J675" i="1"/>
  <c r="J676" i="1" l="1"/>
  <c r="K490" i="1"/>
  <c r="O490" i="1"/>
  <c r="M490" i="1" l="1"/>
  <c r="L490" i="1"/>
  <c r="N490" i="1" s="1"/>
  <c r="Q490" i="1" s="1"/>
  <c r="J677" i="1"/>
  <c r="J678" i="1" l="1"/>
  <c r="K491" i="1"/>
  <c r="O491" i="1"/>
  <c r="M491" i="1" l="1"/>
  <c r="L491" i="1"/>
  <c r="N491" i="1" s="1"/>
  <c r="Q491" i="1" s="1"/>
  <c r="J679" i="1"/>
  <c r="J680" i="1" l="1"/>
  <c r="K492" i="1"/>
  <c r="O492" i="1"/>
  <c r="M492" i="1" l="1"/>
  <c r="L492" i="1"/>
  <c r="N492" i="1" s="1"/>
  <c r="Q492" i="1" s="1"/>
  <c r="J681" i="1"/>
  <c r="J682" i="1" l="1"/>
  <c r="K493" i="1"/>
  <c r="O493" i="1"/>
  <c r="M493" i="1" l="1"/>
  <c r="L493" i="1"/>
  <c r="N493" i="1" s="1"/>
  <c r="Q493" i="1" s="1"/>
  <c r="J683" i="1"/>
  <c r="J684" i="1" l="1"/>
  <c r="K494" i="1"/>
  <c r="O494" i="1"/>
  <c r="M494" i="1" l="1"/>
  <c r="L494" i="1"/>
  <c r="N494" i="1" s="1"/>
  <c r="Q494" i="1" s="1"/>
  <c r="J685" i="1"/>
  <c r="J686" i="1" l="1"/>
  <c r="K495" i="1"/>
  <c r="O495" i="1"/>
  <c r="M495" i="1" l="1"/>
  <c r="L495" i="1"/>
  <c r="N495" i="1" s="1"/>
  <c r="Q495" i="1" s="1"/>
  <c r="J687" i="1"/>
  <c r="J688" i="1" l="1"/>
  <c r="O496" i="1"/>
  <c r="K496" i="1"/>
  <c r="M496" i="1" l="1"/>
  <c r="L496" i="1"/>
  <c r="N496" i="1" s="1"/>
  <c r="Q496" i="1" s="1"/>
  <c r="J689" i="1"/>
  <c r="J690" i="1" l="1"/>
  <c r="K497" i="1"/>
  <c r="O497" i="1"/>
  <c r="M497" i="1" l="1"/>
  <c r="L497" i="1"/>
  <c r="N497" i="1" s="1"/>
  <c r="Q497" i="1" s="1"/>
  <c r="J691" i="1"/>
  <c r="J692" i="1" l="1"/>
  <c r="O498" i="1"/>
  <c r="K498" i="1"/>
  <c r="M498" i="1" l="1"/>
  <c r="L498" i="1"/>
  <c r="N498" i="1" s="1"/>
  <c r="Q498" i="1" s="1"/>
  <c r="J693" i="1"/>
  <c r="J694" i="1" l="1"/>
  <c r="K499" i="1"/>
  <c r="O499" i="1"/>
  <c r="M499" i="1" l="1"/>
  <c r="L499" i="1"/>
  <c r="N499" i="1" s="1"/>
  <c r="Q499" i="1" s="1"/>
  <c r="J695" i="1"/>
  <c r="J696" i="1" l="1"/>
  <c r="K500" i="1"/>
  <c r="O500" i="1"/>
  <c r="M500" i="1" l="1"/>
  <c r="L500" i="1"/>
  <c r="N500" i="1" s="1"/>
  <c r="Q500" i="1" s="1"/>
  <c r="J697" i="1"/>
  <c r="J698" i="1" l="1"/>
  <c r="K501" i="1"/>
  <c r="O501" i="1"/>
  <c r="M501" i="1" l="1"/>
  <c r="L501" i="1"/>
  <c r="N501" i="1" s="1"/>
  <c r="Q501" i="1" s="1"/>
  <c r="J699" i="1"/>
  <c r="J700" i="1" l="1"/>
  <c r="K502" i="1"/>
  <c r="O502" i="1"/>
  <c r="M502" i="1" l="1"/>
  <c r="L502" i="1"/>
  <c r="N502" i="1" s="1"/>
  <c r="Q502" i="1" s="1"/>
  <c r="J701" i="1"/>
  <c r="J702" i="1" l="1"/>
  <c r="K503" i="1"/>
  <c r="O503" i="1"/>
  <c r="M503" i="1" l="1"/>
  <c r="L503" i="1"/>
  <c r="N503" i="1" s="1"/>
  <c r="Q503" i="1" s="1"/>
  <c r="J703" i="1"/>
  <c r="J704" i="1" l="1"/>
  <c r="K504" i="1"/>
  <c r="O504" i="1"/>
  <c r="M504" i="1" l="1"/>
  <c r="L504" i="1"/>
  <c r="N504" i="1" s="1"/>
  <c r="Q504" i="1" s="1"/>
  <c r="J705" i="1"/>
  <c r="J706" i="1" l="1"/>
  <c r="K505" i="1"/>
  <c r="O505" i="1"/>
  <c r="M505" i="1" l="1"/>
  <c r="L505" i="1"/>
  <c r="N505" i="1" s="1"/>
  <c r="Q505" i="1" s="1"/>
  <c r="J707" i="1"/>
  <c r="J708" i="1" l="1"/>
  <c r="K506" i="1"/>
  <c r="O506" i="1"/>
  <c r="M506" i="1" l="1"/>
  <c r="L506" i="1"/>
  <c r="N506" i="1" s="1"/>
  <c r="Q506" i="1" s="1"/>
  <c r="K507" i="1" l="1"/>
  <c r="O507" i="1"/>
  <c r="M507" i="1" l="1"/>
  <c r="L507" i="1"/>
  <c r="N507" i="1" s="1"/>
  <c r="Q507" i="1" s="1"/>
  <c r="O508" i="1" l="1"/>
  <c r="K508" i="1"/>
  <c r="M508" i="1" l="1"/>
  <c r="L508" i="1"/>
  <c r="N508" i="1" s="1"/>
  <c r="Q508" i="1" s="1"/>
  <c r="K509" i="1" l="1"/>
  <c r="O509" i="1"/>
  <c r="M509" i="1" l="1"/>
  <c r="L509" i="1"/>
  <c r="N509" i="1" s="1"/>
  <c r="Q509" i="1" s="1"/>
  <c r="K510" i="1" l="1"/>
  <c r="O510" i="1"/>
  <c r="M510" i="1" l="1"/>
  <c r="L510" i="1"/>
  <c r="N510" i="1" s="1"/>
  <c r="Q510" i="1" s="1"/>
  <c r="O511" i="1" l="1"/>
  <c r="K511" i="1"/>
  <c r="M511" i="1" l="1"/>
  <c r="L511" i="1"/>
  <c r="N511" i="1" s="1"/>
  <c r="Q511" i="1" s="1"/>
  <c r="K512" i="1" l="1"/>
  <c r="O512" i="1"/>
  <c r="M512" i="1" l="1"/>
  <c r="L512" i="1"/>
  <c r="N512" i="1" s="1"/>
  <c r="Q512" i="1" s="1"/>
  <c r="K513" i="1" l="1"/>
  <c r="O513" i="1"/>
  <c r="M513" i="1" l="1"/>
  <c r="L513" i="1"/>
  <c r="N513" i="1" s="1"/>
  <c r="Q513" i="1" s="1"/>
  <c r="K514" i="1" l="1"/>
  <c r="O514" i="1"/>
  <c r="M514" i="1" l="1"/>
  <c r="L514" i="1"/>
  <c r="N514" i="1" s="1"/>
  <c r="Q514" i="1" s="1"/>
  <c r="K515" i="1" l="1"/>
  <c r="O515" i="1"/>
  <c r="M515" i="1" l="1"/>
  <c r="L515" i="1"/>
  <c r="N515" i="1" s="1"/>
  <c r="Q515" i="1" s="1"/>
  <c r="K516" i="1" l="1"/>
  <c r="O516" i="1"/>
  <c r="M516" i="1" l="1"/>
  <c r="L516" i="1"/>
  <c r="N516" i="1" s="1"/>
  <c r="Q516" i="1" s="1"/>
  <c r="K517" i="1" l="1"/>
  <c r="O517" i="1"/>
  <c r="M517" i="1" l="1"/>
  <c r="L517" i="1"/>
  <c r="N517" i="1" s="1"/>
  <c r="Q517" i="1" s="1"/>
  <c r="K518" i="1" l="1"/>
  <c r="O518" i="1"/>
  <c r="M518" i="1" l="1"/>
  <c r="L518" i="1"/>
  <c r="N518" i="1" s="1"/>
  <c r="Q518" i="1" s="1"/>
  <c r="K519" i="1" l="1"/>
  <c r="O519" i="1"/>
  <c r="M519" i="1" l="1"/>
  <c r="L519" i="1"/>
  <c r="N519" i="1" s="1"/>
  <c r="Q519" i="1" s="1"/>
  <c r="K520" i="1" l="1"/>
  <c r="O520" i="1"/>
  <c r="M520" i="1" l="1"/>
  <c r="L520" i="1"/>
  <c r="N520" i="1" s="1"/>
  <c r="Q520" i="1" s="1"/>
  <c r="K521" i="1" l="1"/>
  <c r="O521" i="1"/>
  <c r="M521" i="1" l="1"/>
  <c r="L521" i="1"/>
  <c r="N521" i="1" s="1"/>
  <c r="Q521" i="1" s="1"/>
  <c r="K522" i="1" l="1"/>
  <c r="O522" i="1"/>
  <c r="M522" i="1" l="1"/>
  <c r="L522" i="1"/>
  <c r="N522" i="1" s="1"/>
  <c r="Q522" i="1" s="1"/>
  <c r="K523" i="1" l="1"/>
  <c r="O523" i="1"/>
  <c r="M523" i="1" l="1"/>
  <c r="L523" i="1"/>
  <c r="N523" i="1" s="1"/>
  <c r="Q523" i="1" s="1"/>
  <c r="O524" i="1" l="1"/>
  <c r="K524" i="1"/>
  <c r="M524" i="1" l="1"/>
  <c r="L524" i="1"/>
  <c r="N524" i="1" s="1"/>
  <c r="Q524" i="1" s="1"/>
  <c r="K525" i="1" l="1"/>
  <c r="O525" i="1"/>
  <c r="M525" i="1" l="1"/>
  <c r="L525" i="1"/>
  <c r="N525" i="1" s="1"/>
  <c r="Q525" i="1" s="1"/>
  <c r="K526" i="1" l="1"/>
  <c r="O526" i="1"/>
  <c r="M526" i="1" l="1"/>
  <c r="L526" i="1"/>
  <c r="N526" i="1" s="1"/>
  <c r="Q526" i="1" s="1"/>
  <c r="O527" i="1" l="1"/>
  <c r="K527" i="1"/>
  <c r="M527" i="1" l="1"/>
  <c r="L527" i="1"/>
  <c r="N527" i="1" s="1"/>
  <c r="Q527" i="1" s="1"/>
  <c r="K528" i="1" l="1"/>
  <c r="O528" i="1"/>
  <c r="M528" i="1" l="1"/>
  <c r="L528" i="1"/>
  <c r="N528" i="1" l="1"/>
  <c r="Q528" i="1" s="1"/>
  <c r="D75" i="1"/>
  <c r="D78" i="1" s="1"/>
  <c r="K529" i="1" l="1"/>
  <c r="O529" i="1"/>
  <c r="M529" i="1" l="1"/>
  <c r="L529" i="1"/>
  <c r="N529" i="1" s="1"/>
  <c r="Q529" i="1" s="1"/>
  <c r="K530" i="1" l="1"/>
  <c r="O530" i="1"/>
  <c r="M530" i="1" l="1"/>
  <c r="L530" i="1"/>
  <c r="N530" i="1" s="1"/>
  <c r="Q530" i="1" s="1"/>
  <c r="K531" i="1" l="1"/>
  <c r="O531" i="1"/>
  <c r="M531" i="1" l="1"/>
  <c r="L531" i="1"/>
  <c r="N531" i="1" s="1"/>
  <c r="Q531" i="1" s="1"/>
  <c r="K532" i="1" l="1"/>
  <c r="O532" i="1"/>
  <c r="M532" i="1" l="1"/>
  <c r="L532" i="1"/>
  <c r="N532" i="1" s="1"/>
  <c r="Q532" i="1" s="1"/>
  <c r="K533" i="1" l="1"/>
  <c r="O533" i="1"/>
  <c r="M533" i="1" l="1"/>
  <c r="L533" i="1"/>
  <c r="N533" i="1" s="1"/>
  <c r="Q533" i="1" s="1"/>
  <c r="K534" i="1" l="1"/>
  <c r="O534" i="1"/>
  <c r="M534" i="1" l="1"/>
  <c r="L534" i="1"/>
  <c r="N534" i="1" s="1"/>
  <c r="Q534" i="1" s="1"/>
  <c r="K535" i="1" l="1"/>
  <c r="O535" i="1"/>
  <c r="M535" i="1" l="1"/>
  <c r="L535" i="1"/>
  <c r="N535" i="1" s="1"/>
  <c r="Q535" i="1" s="1"/>
  <c r="K536" i="1" l="1"/>
  <c r="O536" i="1"/>
  <c r="M536" i="1" l="1"/>
  <c r="L536" i="1"/>
  <c r="N536" i="1" s="1"/>
  <c r="Q536" i="1" s="1"/>
  <c r="K537" i="1" l="1"/>
  <c r="O537" i="1"/>
  <c r="M537" i="1" l="1"/>
  <c r="L537" i="1"/>
  <c r="N537" i="1" s="1"/>
  <c r="Q537" i="1" s="1"/>
  <c r="K538" i="1" l="1"/>
  <c r="O538" i="1"/>
  <c r="M538" i="1" l="1"/>
  <c r="L538" i="1"/>
  <c r="N538" i="1" s="1"/>
  <c r="Q538" i="1" s="1"/>
  <c r="K539" i="1" l="1"/>
  <c r="O539" i="1"/>
  <c r="M539" i="1" l="1"/>
  <c r="L539" i="1"/>
  <c r="N539" i="1" s="1"/>
  <c r="Q539" i="1" s="1"/>
  <c r="O540" i="1" l="1"/>
  <c r="K540" i="1"/>
  <c r="M540" i="1" l="1"/>
  <c r="L540" i="1"/>
  <c r="N540" i="1" s="1"/>
  <c r="Q540" i="1" s="1"/>
  <c r="K541" i="1" l="1"/>
  <c r="O541" i="1"/>
  <c r="M541" i="1" l="1"/>
  <c r="L541" i="1"/>
  <c r="N541" i="1" s="1"/>
  <c r="Q541" i="1" s="1"/>
  <c r="K542" i="1" l="1"/>
  <c r="O542" i="1"/>
  <c r="M542" i="1" l="1"/>
  <c r="L542" i="1"/>
  <c r="N542" i="1" s="1"/>
  <c r="Q542" i="1" s="1"/>
  <c r="O543" i="1" l="1"/>
  <c r="K543" i="1"/>
  <c r="M543" i="1" l="1"/>
  <c r="L543" i="1"/>
  <c r="N543" i="1" s="1"/>
  <c r="Q543" i="1" s="1"/>
  <c r="K544" i="1" l="1"/>
  <c r="O544" i="1"/>
  <c r="M544" i="1" l="1"/>
  <c r="L544" i="1"/>
  <c r="N544" i="1" s="1"/>
  <c r="Q544" i="1" s="1"/>
  <c r="K545" i="1" l="1"/>
  <c r="O545" i="1"/>
  <c r="M545" i="1" l="1"/>
  <c r="L545" i="1"/>
  <c r="N545" i="1" s="1"/>
  <c r="Q545" i="1" s="1"/>
  <c r="K546" i="1" l="1"/>
  <c r="O546" i="1"/>
  <c r="M546" i="1" l="1"/>
  <c r="L546" i="1"/>
  <c r="N546" i="1" s="1"/>
  <c r="Q546" i="1" s="1"/>
  <c r="K547" i="1" l="1"/>
  <c r="O547" i="1"/>
  <c r="M547" i="1" l="1"/>
  <c r="L547" i="1"/>
  <c r="N547" i="1" s="1"/>
  <c r="Q547" i="1" s="1"/>
  <c r="K548" i="1" l="1"/>
  <c r="O548" i="1"/>
  <c r="M548" i="1" l="1"/>
  <c r="L548" i="1"/>
  <c r="N548" i="1" s="1"/>
  <c r="Q548" i="1" s="1"/>
  <c r="K549" i="1" l="1"/>
  <c r="O549" i="1"/>
  <c r="M549" i="1" l="1"/>
  <c r="L549" i="1"/>
  <c r="N549" i="1" s="1"/>
  <c r="Q549" i="1" s="1"/>
  <c r="K550" i="1" l="1"/>
  <c r="O550" i="1"/>
  <c r="M550" i="1" l="1"/>
  <c r="L550" i="1"/>
  <c r="N550" i="1" s="1"/>
  <c r="Q550" i="1" s="1"/>
  <c r="K551" i="1" l="1"/>
  <c r="O551" i="1"/>
  <c r="M551" i="1" l="1"/>
  <c r="L551" i="1"/>
  <c r="N551" i="1" s="1"/>
  <c r="Q551" i="1" s="1"/>
  <c r="K552" i="1" l="1"/>
  <c r="O552" i="1"/>
  <c r="M552" i="1" l="1"/>
  <c r="L552" i="1"/>
  <c r="N552" i="1" s="1"/>
  <c r="Q552" i="1" s="1"/>
  <c r="K553" i="1" l="1"/>
  <c r="O553" i="1"/>
  <c r="M553" i="1" l="1"/>
  <c r="L553" i="1"/>
  <c r="N553" i="1" s="1"/>
  <c r="Q553" i="1" s="1"/>
  <c r="K554" i="1" l="1"/>
  <c r="O554" i="1"/>
  <c r="M554" i="1" l="1"/>
  <c r="L554" i="1"/>
  <c r="N554" i="1" s="1"/>
  <c r="Q554" i="1" s="1"/>
  <c r="K555" i="1" l="1"/>
  <c r="O555" i="1"/>
  <c r="M555" i="1" l="1"/>
  <c r="L555" i="1"/>
  <c r="N555" i="1" s="1"/>
  <c r="Q555" i="1" s="1"/>
  <c r="O556" i="1" l="1"/>
  <c r="K556" i="1"/>
  <c r="M556" i="1" l="1"/>
  <c r="L556" i="1"/>
  <c r="N556" i="1" s="1"/>
  <c r="Q556" i="1" s="1"/>
  <c r="K557" i="1" l="1"/>
  <c r="O557" i="1"/>
  <c r="M557" i="1" l="1"/>
  <c r="L557" i="1"/>
  <c r="N557" i="1" s="1"/>
  <c r="Q557" i="1" s="1"/>
  <c r="K558" i="1" l="1"/>
  <c r="O558" i="1"/>
  <c r="M558" i="1" l="1"/>
  <c r="L558" i="1"/>
  <c r="N558" i="1" s="1"/>
  <c r="Q558" i="1" s="1"/>
  <c r="O559" i="1" l="1"/>
  <c r="K559" i="1"/>
  <c r="M559" i="1" l="1"/>
  <c r="L559" i="1"/>
  <c r="N559" i="1" s="1"/>
  <c r="Q559" i="1" s="1"/>
  <c r="K560" i="1" l="1"/>
  <c r="O560" i="1"/>
  <c r="M560" i="1" l="1"/>
  <c r="L560" i="1"/>
  <c r="N560" i="1" s="1"/>
  <c r="Q560" i="1" s="1"/>
  <c r="K561" i="1" l="1"/>
  <c r="O561" i="1"/>
  <c r="M561" i="1" l="1"/>
  <c r="L561" i="1"/>
  <c r="N561" i="1" s="1"/>
  <c r="Q561" i="1" s="1"/>
  <c r="K562" i="1" l="1"/>
  <c r="O562" i="1"/>
  <c r="M562" i="1" l="1"/>
  <c r="L562" i="1"/>
  <c r="N562" i="1" s="1"/>
  <c r="Q562" i="1" s="1"/>
  <c r="K563" i="1" l="1"/>
  <c r="O563" i="1"/>
  <c r="M563" i="1" l="1"/>
  <c r="L563" i="1"/>
  <c r="N563" i="1" s="1"/>
  <c r="Q563" i="1" s="1"/>
  <c r="K564" i="1" l="1"/>
  <c r="O564" i="1"/>
  <c r="M564" i="1" l="1"/>
  <c r="L564" i="1"/>
  <c r="N564" i="1" s="1"/>
  <c r="Q564" i="1" s="1"/>
  <c r="O565" i="1" l="1"/>
  <c r="K565" i="1"/>
  <c r="M565" i="1" l="1"/>
  <c r="L565" i="1"/>
  <c r="N565" i="1" s="1"/>
  <c r="Q565" i="1" s="1"/>
  <c r="K566" i="1" l="1"/>
  <c r="O566" i="1"/>
  <c r="M566" i="1" l="1"/>
  <c r="L566" i="1"/>
  <c r="N566" i="1" s="1"/>
  <c r="Q566" i="1" s="1"/>
  <c r="K567" i="1" l="1"/>
  <c r="O567" i="1"/>
  <c r="M567" i="1" l="1"/>
  <c r="L567" i="1"/>
  <c r="N567" i="1" s="1"/>
  <c r="Q567" i="1" s="1"/>
  <c r="K568" i="1" l="1"/>
  <c r="O568" i="1"/>
  <c r="M568" i="1" l="1"/>
  <c r="L568" i="1"/>
  <c r="N568" i="1" s="1"/>
  <c r="Q568" i="1" s="1"/>
  <c r="K569" i="1" l="1"/>
  <c r="O569" i="1"/>
  <c r="M569" i="1" l="1"/>
  <c r="L569" i="1"/>
  <c r="N569" i="1" s="1"/>
  <c r="Q569" i="1" s="1"/>
  <c r="K570" i="1" l="1"/>
  <c r="O570" i="1"/>
  <c r="M570" i="1" l="1"/>
  <c r="L570" i="1"/>
  <c r="N570" i="1" s="1"/>
  <c r="Q570" i="1" s="1"/>
  <c r="K571" i="1" l="1"/>
  <c r="O571" i="1"/>
  <c r="M571" i="1" l="1"/>
  <c r="L571" i="1"/>
  <c r="N571" i="1" s="1"/>
  <c r="Q571" i="1" s="1"/>
  <c r="O572" i="1" l="1"/>
  <c r="K572" i="1"/>
  <c r="M572" i="1" l="1"/>
  <c r="L572" i="1"/>
  <c r="N572" i="1" s="1"/>
  <c r="Q572" i="1" s="1"/>
  <c r="K573" i="1" l="1"/>
  <c r="O573" i="1"/>
  <c r="M573" i="1" l="1"/>
  <c r="L573" i="1"/>
  <c r="N573" i="1" s="1"/>
  <c r="Q573" i="1" s="1"/>
  <c r="O574" i="1" l="1"/>
  <c r="K574" i="1"/>
  <c r="M574" i="1" l="1"/>
  <c r="L574" i="1"/>
  <c r="N574" i="1" s="1"/>
  <c r="Q574" i="1" s="1"/>
  <c r="O575" i="1" l="1"/>
  <c r="K575" i="1"/>
  <c r="M575" i="1" l="1"/>
  <c r="L575" i="1"/>
  <c r="N575" i="1" s="1"/>
  <c r="Q575" i="1" s="1"/>
  <c r="K576" i="1" l="1"/>
  <c r="O576" i="1"/>
  <c r="M576" i="1" l="1"/>
  <c r="L576" i="1"/>
  <c r="N576" i="1" s="1"/>
  <c r="Q576" i="1" s="1"/>
  <c r="K577" i="1" l="1"/>
  <c r="O577" i="1"/>
  <c r="M577" i="1" l="1"/>
  <c r="L577" i="1"/>
  <c r="N577" i="1" s="1"/>
  <c r="Q577" i="1" s="1"/>
  <c r="K578" i="1" l="1"/>
  <c r="O578" i="1"/>
  <c r="M578" i="1" l="1"/>
  <c r="L578" i="1"/>
  <c r="N578" i="1" s="1"/>
  <c r="Q578" i="1" s="1"/>
  <c r="K579" i="1" l="1"/>
  <c r="O579" i="1"/>
  <c r="M579" i="1" l="1"/>
  <c r="L579" i="1"/>
  <c r="N579" i="1" s="1"/>
  <c r="Q579" i="1" s="1"/>
  <c r="K580" i="1" l="1"/>
  <c r="O580" i="1"/>
  <c r="M580" i="1" l="1"/>
  <c r="L580" i="1"/>
  <c r="N580" i="1" s="1"/>
  <c r="Q580" i="1" s="1"/>
  <c r="K581" i="1" l="1"/>
  <c r="O581" i="1"/>
  <c r="M581" i="1" l="1"/>
  <c r="L581" i="1"/>
  <c r="N581" i="1" s="1"/>
  <c r="Q581" i="1" s="1"/>
  <c r="K582" i="1" l="1"/>
  <c r="O582" i="1"/>
  <c r="M582" i="1" l="1"/>
  <c r="L582" i="1"/>
  <c r="N582" i="1" s="1"/>
  <c r="Q582" i="1" s="1"/>
  <c r="K583" i="1" l="1"/>
  <c r="O583" i="1"/>
  <c r="M583" i="1" l="1"/>
  <c r="L583" i="1"/>
  <c r="N583" i="1" s="1"/>
  <c r="Q583" i="1" s="1"/>
  <c r="K584" i="1" l="1"/>
  <c r="O584" i="1"/>
  <c r="M584" i="1" l="1"/>
  <c r="L584" i="1"/>
  <c r="N584" i="1" s="1"/>
  <c r="Q584" i="1" s="1"/>
  <c r="K585" i="1" l="1"/>
  <c r="O585" i="1"/>
  <c r="M585" i="1" l="1"/>
  <c r="L585" i="1"/>
  <c r="N585" i="1" s="1"/>
  <c r="Q585" i="1" s="1"/>
  <c r="K586" i="1" l="1"/>
  <c r="O586" i="1"/>
  <c r="M586" i="1" l="1"/>
  <c r="L586" i="1"/>
  <c r="N586" i="1" s="1"/>
  <c r="Q586" i="1" s="1"/>
  <c r="K587" i="1" l="1"/>
  <c r="O587" i="1"/>
  <c r="M587" i="1" l="1"/>
  <c r="L587" i="1"/>
  <c r="N587" i="1" s="1"/>
  <c r="Q587" i="1" s="1"/>
  <c r="O588" i="1" l="1"/>
  <c r="K588" i="1"/>
  <c r="M588" i="1" l="1"/>
  <c r="L588" i="1"/>
  <c r="N588" i="1" s="1"/>
  <c r="Q588" i="1" s="1"/>
  <c r="K589" i="1" l="1"/>
  <c r="O589" i="1"/>
  <c r="M589" i="1" l="1"/>
  <c r="L589" i="1"/>
  <c r="N589" i="1" s="1"/>
  <c r="Q589" i="1" s="1"/>
  <c r="O590" i="1" l="1"/>
  <c r="K590" i="1"/>
  <c r="M590" i="1" l="1"/>
  <c r="L590" i="1"/>
  <c r="N590" i="1" s="1"/>
  <c r="Q590" i="1" s="1"/>
  <c r="O591" i="1" l="1"/>
  <c r="K591" i="1"/>
  <c r="M591" i="1" l="1"/>
  <c r="L591" i="1"/>
  <c r="N591" i="1" s="1"/>
  <c r="Q591" i="1" s="1"/>
  <c r="K592" i="1" l="1"/>
  <c r="O592" i="1"/>
  <c r="M592" i="1" l="1"/>
  <c r="L592" i="1"/>
  <c r="N592" i="1" s="1"/>
  <c r="Q592" i="1" s="1"/>
  <c r="K593" i="1" l="1"/>
  <c r="O593" i="1"/>
  <c r="M593" i="1" l="1"/>
  <c r="L593" i="1"/>
  <c r="N593" i="1" s="1"/>
  <c r="Q593" i="1" s="1"/>
  <c r="K594" i="1" l="1"/>
  <c r="O594" i="1"/>
  <c r="M594" i="1" l="1"/>
  <c r="L594" i="1"/>
  <c r="N594" i="1" s="1"/>
  <c r="Q594" i="1" s="1"/>
  <c r="K595" i="1" l="1"/>
  <c r="O595" i="1"/>
  <c r="M595" i="1" l="1"/>
  <c r="L595" i="1"/>
  <c r="N595" i="1" s="1"/>
  <c r="Q595" i="1" s="1"/>
  <c r="K596" i="1" l="1"/>
  <c r="O596" i="1"/>
  <c r="M596" i="1" l="1"/>
  <c r="L596" i="1"/>
  <c r="N596" i="1" s="1"/>
  <c r="Q596" i="1" s="1"/>
  <c r="K597" i="1" l="1"/>
  <c r="O597" i="1"/>
  <c r="M597" i="1" l="1"/>
  <c r="L597" i="1"/>
  <c r="N597" i="1" s="1"/>
  <c r="Q597" i="1" s="1"/>
  <c r="K598" i="1" l="1"/>
  <c r="O598" i="1"/>
  <c r="M598" i="1" l="1"/>
  <c r="L598" i="1"/>
  <c r="N598" i="1" s="1"/>
  <c r="Q598" i="1" s="1"/>
  <c r="K599" i="1" l="1"/>
  <c r="O599" i="1"/>
  <c r="M599" i="1" l="1"/>
  <c r="L599" i="1"/>
  <c r="N599" i="1" s="1"/>
  <c r="Q599" i="1" s="1"/>
  <c r="K600" i="1" l="1"/>
  <c r="O600" i="1"/>
  <c r="M600" i="1" l="1"/>
  <c r="L600" i="1"/>
  <c r="N600" i="1" s="1"/>
  <c r="Q600" i="1" s="1"/>
  <c r="K601" i="1" l="1"/>
  <c r="O601" i="1"/>
  <c r="M601" i="1" l="1"/>
  <c r="L601" i="1"/>
  <c r="N601" i="1" s="1"/>
  <c r="Q601" i="1" s="1"/>
  <c r="K602" i="1" l="1"/>
  <c r="O602" i="1"/>
  <c r="M602" i="1" l="1"/>
  <c r="L602" i="1"/>
  <c r="N602" i="1" s="1"/>
  <c r="Q602" i="1" s="1"/>
  <c r="O603" i="1" l="1"/>
  <c r="K603" i="1"/>
  <c r="M603" i="1" l="1"/>
  <c r="L603" i="1"/>
  <c r="N603" i="1" s="1"/>
  <c r="Q603" i="1" s="1"/>
  <c r="O604" i="1" l="1"/>
  <c r="K604" i="1"/>
  <c r="M604" i="1" l="1"/>
  <c r="L604" i="1"/>
  <c r="N604" i="1" s="1"/>
  <c r="Q604" i="1" s="1"/>
  <c r="K605" i="1" l="1"/>
  <c r="O605" i="1"/>
  <c r="M605" i="1" l="1"/>
  <c r="L605" i="1"/>
  <c r="N605" i="1" s="1"/>
  <c r="Q605" i="1" s="1"/>
  <c r="K606" i="1" l="1"/>
  <c r="O606" i="1"/>
  <c r="M606" i="1" l="1"/>
  <c r="L606" i="1"/>
  <c r="N606" i="1" s="1"/>
  <c r="Q606" i="1" s="1"/>
  <c r="O607" i="1" l="1"/>
  <c r="K607" i="1"/>
  <c r="M607" i="1" l="1"/>
  <c r="L607" i="1"/>
  <c r="N607" i="1" s="1"/>
  <c r="Q607" i="1" s="1"/>
  <c r="K608" i="1" l="1"/>
  <c r="O608" i="1"/>
  <c r="M608" i="1" l="1"/>
  <c r="L608" i="1"/>
  <c r="N608" i="1" s="1"/>
  <c r="Q608" i="1" s="1"/>
  <c r="K609" i="1" l="1"/>
  <c r="O609" i="1"/>
  <c r="M609" i="1" l="1"/>
  <c r="L609" i="1"/>
  <c r="N609" i="1" s="1"/>
  <c r="Q609" i="1" s="1"/>
  <c r="O610" i="1" l="1"/>
  <c r="K610" i="1"/>
  <c r="M610" i="1" l="1"/>
  <c r="L610" i="1"/>
  <c r="N610" i="1" s="1"/>
  <c r="Q610" i="1" s="1"/>
  <c r="K611" i="1" l="1"/>
  <c r="O611" i="1"/>
  <c r="M611" i="1" l="1"/>
  <c r="L611" i="1"/>
  <c r="N611" i="1" s="1"/>
  <c r="Q611" i="1" s="1"/>
  <c r="K612" i="1" l="1"/>
  <c r="O612" i="1"/>
  <c r="M612" i="1" l="1"/>
  <c r="L612" i="1"/>
  <c r="N612" i="1" s="1"/>
  <c r="Q612" i="1" s="1"/>
  <c r="K613" i="1" l="1"/>
  <c r="O613" i="1"/>
  <c r="M613" i="1" l="1"/>
  <c r="L613" i="1"/>
  <c r="N613" i="1" s="1"/>
  <c r="Q613" i="1" s="1"/>
  <c r="K614" i="1" l="1"/>
  <c r="O614" i="1"/>
  <c r="M614" i="1" l="1"/>
  <c r="L614" i="1"/>
  <c r="N614" i="1" s="1"/>
  <c r="Q614" i="1" s="1"/>
  <c r="K615" i="1" l="1"/>
  <c r="O615" i="1"/>
  <c r="M615" i="1" l="1"/>
  <c r="L615" i="1"/>
  <c r="N615" i="1" s="1"/>
  <c r="Q615" i="1" s="1"/>
  <c r="O616" i="1" l="1"/>
  <c r="K616" i="1"/>
  <c r="M616" i="1" l="1"/>
  <c r="L616" i="1"/>
  <c r="N616" i="1" s="1"/>
  <c r="Q616" i="1" s="1"/>
  <c r="K617" i="1" l="1"/>
  <c r="O617" i="1"/>
  <c r="M617" i="1" l="1"/>
  <c r="L617" i="1"/>
  <c r="N617" i="1" s="1"/>
  <c r="Q617" i="1" s="1"/>
  <c r="O618" i="1" l="1"/>
  <c r="K618" i="1"/>
  <c r="M618" i="1" l="1"/>
  <c r="L618" i="1"/>
  <c r="N618" i="1" s="1"/>
  <c r="Q618" i="1" s="1"/>
  <c r="K619" i="1" l="1"/>
  <c r="O619" i="1"/>
  <c r="M619" i="1" l="1"/>
  <c r="L619" i="1"/>
  <c r="N619" i="1" s="1"/>
  <c r="Q619" i="1" s="1"/>
  <c r="O620" i="1" l="1"/>
  <c r="K620" i="1"/>
  <c r="M620" i="1" l="1"/>
  <c r="L620" i="1"/>
  <c r="N620" i="1" s="1"/>
  <c r="Q620" i="1" s="1"/>
  <c r="K621" i="1" l="1"/>
  <c r="O621" i="1"/>
  <c r="M621" i="1" l="1"/>
  <c r="L621" i="1"/>
  <c r="N621" i="1" s="1"/>
  <c r="Q621" i="1" s="1"/>
  <c r="O622" i="1" l="1"/>
  <c r="K622" i="1"/>
  <c r="M622" i="1" l="1"/>
  <c r="L622" i="1"/>
  <c r="N622" i="1" s="1"/>
  <c r="Q622" i="1" s="1"/>
  <c r="O623" i="1" l="1"/>
  <c r="K623" i="1"/>
  <c r="M623" i="1" l="1"/>
  <c r="L623" i="1"/>
  <c r="N623" i="1" s="1"/>
  <c r="Q623" i="1" s="1"/>
  <c r="K624" i="1" l="1"/>
  <c r="O624" i="1"/>
  <c r="M624" i="1" l="1"/>
  <c r="L624" i="1"/>
  <c r="N624" i="1" s="1"/>
  <c r="Q624" i="1" s="1"/>
  <c r="K625" i="1" l="1"/>
  <c r="O625" i="1"/>
  <c r="M625" i="1" l="1"/>
  <c r="L625" i="1"/>
  <c r="N625" i="1" s="1"/>
  <c r="Q625" i="1" s="1"/>
  <c r="O626" i="1" l="1"/>
  <c r="K626" i="1"/>
  <c r="M626" i="1" l="1"/>
  <c r="L626" i="1"/>
  <c r="N626" i="1" s="1"/>
  <c r="Q626" i="1" s="1"/>
  <c r="K627" i="1" l="1"/>
  <c r="O627" i="1"/>
  <c r="M627" i="1" l="1"/>
  <c r="L627" i="1"/>
  <c r="N627" i="1" s="1"/>
  <c r="Q627" i="1" s="1"/>
  <c r="K628" i="1" l="1"/>
  <c r="O628" i="1"/>
  <c r="M628" i="1" l="1"/>
  <c r="L628" i="1"/>
  <c r="N628" i="1" s="1"/>
  <c r="Q628" i="1" s="1"/>
  <c r="K629" i="1" l="1"/>
  <c r="O629" i="1"/>
  <c r="M629" i="1" l="1"/>
  <c r="L629" i="1"/>
  <c r="N629" i="1" s="1"/>
  <c r="Q629" i="1" s="1"/>
  <c r="K630" i="1" l="1"/>
  <c r="O630" i="1"/>
  <c r="M630" i="1" l="1"/>
  <c r="L630" i="1"/>
  <c r="N630" i="1" s="1"/>
  <c r="Q630" i="1" s="1"/>
  <c r="K631" i="1" l="1"/>
  <c r="O631" i="1"/>
  <c r="M631" i="1" l="1"/>
  <c r="L631" i="1"/>
  <c r="N631" i="1" s="1"/>
  <c r="Q631" i="1" s="1"/>
  <c r="K632" i="1" l="1"/>
  <c r="O632" i="1"/>
  <c r="M632" i="1" l="1"/>
  <c r="L632" i="1"/>
  <c r="N632" i="1" s="1"/>
  <c r="Q632" i="1" s="1"/>
  <c r="K633" i="1" l="1"/>
  <c r="O633" i="1"/>
  <c r="M633" i="1" l="1"/>
  <c r="L633" i="1"/>
  <c r="N633" i="1" s="1"/>
  <c r="Q633" i="1" s="1"/>
  <c r="O634" i="1" l="1"/>
  <c r="K634" i="1"/>
  <c r="M634" i="1" l="1"/>
  <c r="L634" i="1"/>
  <c r="N634" i="1" s="1"/>
  <c r="Q634" i="1" s="1"/>
  <c r="K635" i="1" l="1"/>
  <c r="O635" i="1"/>
  <c r="M635" i="1" l="1"/>
  <c r="L635" i="1"/>
  <c r="N635" i="1" s="1"/>
  <c r="Q635" i="1" s="1"/>
  <c r="O636" i="1" l="1"/>
  <c r="K636" i="1"/>
  <c r="M636" i="1" l="1"/>
  <c r="L636" i="1"/>
  <c r="N636" i="1" s="1"/>
  <c r="Q636" i="1" s="1"/>
  <c r="K637" i="1" l="1"/>
  <c r="O637" i="1"/>
  <c r="M637" i="1" l="1"/>
  <c r="L637" i="1"/>
  <c r="N637" i="1" s="1"/>
  <c r="Q637" i="1" s="1"/>
  <c r="O638" i="1" l="1"/>
  <c r="K638" i="1"/>
  <c r="M638" i="1" l="1"/>
  <c r="L638" i="1"/>
  <c r="N638" i="1" s="1"/>
  <c r="Q638" i="1" s="1"/>
  <c r="O639" i="1" l="1"/>
  <c r="K639" i="1"/>
  <c r="M639" i="1" l="1"/>
  <c r="L639" i="1"/>
  <c r="N639" i="1" s="1"/>
  <c r="Q639" i="1" s="1"/>
  <c r="K640" i="1" l="1"/>
  <c r="O640" i="1"/>
  <c r="M640" i="1" l="1"/>
  <c r="L640" i="1"/>
  <c r="N640" i="1" s="1"/>
  <c r="Q640" i="1" s="1"/>
  <c r="K641" i="1" l="1"/>
  <c r="O641" i="1"/>
  <c r="M641" i="1" l="1"/>
  <c r="L641" i="1"/>
  <c r="N641" i="1" s="1"/>
  <c r="Q641" i="1" s="1"/>
  <c r="K642" i="1" l="1"/>
  <c r="O642" i="1"/>
  <c r="M642" i="1" l="1"/>
  <c r="L642" i="1"/>
  <c r="N642" i="1" s="1"/>
  <c r="Q642" i="1" s="1"/>
  <c r="K643" i="1" l="1"/>
  <c r="O643" i="1"/>
  <c r="M643" i="1" l="1"/>
  <c r="L643" i="1"/>
  <c r="N643" i="1" s="1"/>
  <c r="Q643" i="1" s="1"/>
  <c r="K644" i="1" l="1"/>
  <c r="O644" i="1"/>
  <c r="M644" i="1" l="1"/>
  <c r="L644" i="1"/>
  <c r="N644" i="1" s="1"/>
  <c r="Q644" i="1" s="1"/>
  <c r="K645" i="1" l="1"/>
  <c r="O645" i="1"/>
  <c r="M645" i="1" l="1"/>
  <c r="L645" i="1"/>
  <c r="N645" i="1" s="1"/>
  <c r="Q645" i="1" s="1"/>
  <c r="K646" i="1" l="1"/>
  <c r="O646" i="1"/>
  <c r="M646" i="1" l="1"/>
  <c r="L646" i="1"/>
  <c r="N646" i="1" s="1"/>
  <c r="Q646" i="1" s="1"/>
  <c r="K647" i="1" l="1"/>
  <c r="O647" i="1"/>
  <c r="M647" i="1" l="1"/>
  <c r="L647" i="1"/>
  <c r="N647" i="1" s="1"/>
  <c r="Q647" i="1" s="1"/>
  <c r="K648" i="1" l="1"/>
  <c r="O648" i="1"/>
  <c r="M648" i="1" l="1"/>
  <c r="L648" i="1"/>
  <c r="N648" i="1" s="1"/>
  <c r="Q648" i="1" s="1"/>
  <c r="K649" i="1" l="1"/>
  <c r="O649" i="1"/>
  <c r="M649" i="1" l="1"/>
  <c r="L649" i="1"/>
  <c r="N649" i="1" s="1"/>
  <c r="Q649" i="1" s="1"/>
  <c r="O650" i="1" l="1"/>
  <c r="K650" i="1"/>
  <c r="M650" i="1" l="1"/>
  <c r="L650" i="1"/>
  <c r="N650" i="1" s="1"/>
  <c r="Q650" i="1" s="1"/>
  <c r="K651" i="1" l="1"/>
  <c r="O651" i="1"/>
  <c r="M651" i="1" l="1"/>
  <c r="L651" i="1"/>
  <c r="N651" i="1" s="1"/>
  <c r="Q651" i="1" s="1"/>
  <c r="O652" i="1" l="1"/>
  <c r="K652" i="1"/>
  <c r="M652" i="1" l="1"/>
  <c r="L652" i="1"/>
  <c r="N652" i="1" s="1"/>
  <c r="Q652" i="1" s="1"/>
  <c r="K653" i="1" l="1"/>
  <c r="O653" i="1"/>
  <c r="M653" i="1" l="1"/>
  <c r="L653" i="1"/>
  <c r="N653" i="1" s="1"/>
  <c r="Q653" i="1" s="1"/>
  <c r="K654" i="1" l="1"/>
  <c r="O654" i="1"/>
  <c r="M654" i="1" l="1"/>
  <c r="L654" i="1"/>
  <c r="N654" i="1" s="1"/>
  <c r="Q654" i="1" s="1"/>
  <c r="O655" i="1" l="1"/>
  <c r="K655" i="1"/>
  <c r="M655" i="1" l="1"/>
  <c r="L655" i="1"/>
  <c r="N655" i="1" s="1"/>
  <c r="Q655" i="1" s="1"/>
  <c r="K656" i="1" l="1"/>
  <c r="O656" i="1"/>
  <c r="M656" i="1" l="1"/>
  <c r="L656" i="1"/>
  <c r="N656" i="1" s="1"/>
  <c r="Q656" i="1" s="1"/>
  <c r="K657" i="1" l="1"/>
  <c r="O657" i="1"/>
  <c r="M657" i="1" l="1"/>
  <c r="L657" i="1"/>
  <c r="N657" i="1" s="1"/>
  <c r="Q657" i="1" s="1"/>
  <c r="K658" i="1" l="1"/>
  <c r="O658" i="1"/>
  <c r="M658" i="1" l="1"/>
  <c r="L658" i="1"/>
  <c r="N658" i="1" s="1"/>
  <c r="Q658" i="1" s="1"/>
  <c r="K659" i="1" l="1"/>
  <c r="O659" i="1"/>
  <c r="M659" i="1" l="1"/>
  <c r="L659" i="1"/>
  <c r="N659" i="1" s="1"/>
  <c r="Q659" i="1" s="1"/>
  <c r="K660" i="1" l="1"/>
  <c r="O660" i="1"/>
  <c r="M660" i="1" l="1"/>
  <c r="L660" i="1"/>
  <c r="N660" i="1" s="1"/>
  <c r="Q660" i="1" s="1"/>
  <c r="K661" i="1" l="1"/>
  <c r="O661" i="1"/>
  <c r="M661" i="1" l="1"/>
  <c r="L661" i="1"/>
  <c r="N661" i="1" s="1"/>
  <c r="Q661" i="1" s="1"/>
  <c r="K662" i="1" l="1"/>
  <c r="O662" i="1"/>
  <c r="M662" i="1" l="1"/>
  <c r="L662" i="1"/>
  <c r="N662" i="1" s="1"/>
  <c r="Q662" i="1" s="1"/>
  <c r="K663" i="1" l="1"/>
  <c r="O663" i="1"/>
  <c r="M663" i="1" l="1"/>
  <c r="L663" i="1"/>
  <c r="N663" i="1" s="1"/>
  <c r="Q663" i="1" s="1"/>
  <c r="K664" i="1" l="1"/>
  <c r="O664" i="1"/>
  <c r="M664" i="1" l="1"/>
  <c r="L664" i="1"/>
  <c r="N664" i="1" s="1"/>
  <c r="Q664" i="1" s="1"/>
  <c r="K665" i="1" l="1"/>
  <c r="O665" i="1"/>
  <c r="M665" i="1" l="1"/>
  <c r="L665" i="1"/>
  <c r="N665" i="1" s="1"/>
  <c r="Q665" i="1" s="1"/>
  <c r="O666" i="1" l="1"/>
  <c r="K666" i="1"/>
  <c r="M666" i="1" l="1"/>
  <c r="L666" i="1"/>
  <c r="N666" i="1" s="1"/>
  <c r="Q666" i="1" s="1"/>
  <c r="K667" i="1" l="1"/>
  <c r="O667" i="1"/>
  <c r="M667" i="1" l="1"/>
  <c r="L667" i="1"/>
  <c r="N667" i="1" s="1"/>
  <c r="Q667" i="1" s="1"/>
  <c r="O668" i="1" l="1"/>
  <c r="K668" i="1"/>
  <c r="M668" i="1" l="1"/>
  <c r="L668" i="1"/>
  <c r="N668" i="1" s="1"/>
  <c r="Q668" i="1" s="1"/>
  <c r="K669" i="1" l="1"/>
  <c r="O669" i="1"/>
  <c r="M669" i="1" l="1"/>
  <c r="L669" i="1"/>
  <c r="N669" i="1" s="1"/>
  <c r="Q669" i="1" s="1"/>
  <c r="K670" i="1" l="1"/>
  <c r="O670" i="1"/>
  <c r="M670" i="1" l="1"/>
  <c r="L670" i="1"/>
  <c r="N670" i="1" s="1"/>
  <c r="Q670" i="1" s="1"/>
  <c r="O671" i="1" l="1"/>
  <c r="K671" i="1"/>
  <c r="M671" i="1" l="1"/>
  <c r="L671" i="1"/>
  <c r="N671" i="1" s="1"/>
  <c r="Q671" i="1" s="1"/>
  <c r="K672" i="1" l="1"/>
  <c r="O672" i="1"/>
  <c r="M672" i="1" l="1"/>
  <c r="L672" i="1"/>
  <c r="N672" i="1" s="1"/>
  <c r="Q672" i="1" s="1"/>
  <c r="K673" i="1" l="1"/>
  <c r="O673" i="1"/>
  <c r="M673" i="1" l="1"/>
  <c r="L673" i="1"/>
  <c r="N673" i="1" s="1"/>
  <c r="Q673" i="1" s="1"/>
  <c r="K674" i="1" l="1"/>
  <c r="O674" i="1"/>
  <c r="M674" i="1" l="1"/>
  <c r="L674" i="1"/>
  <c r="N674" i="1" s="1"/>
  <c r="Q674" i="1" s="1"/>
  <c r="K675" i="1" l="1"/>
  <c r="O675" i="1"/>
  <c r="M675" i="1" l="1"/>
  <c r="L675" i="1"/>
  <c r="N675" i="1" s="1"/>
  <c r="Q675" i="1" s="1"/>
  <c r="K676" i="1" l="1"/>
  <c r="O676" i="1"/>
  <c r="M676" i="1" l="1"/>
  <c r="L676" i="1"/>
  <c r="N676" i="1" s="1"/>
  <c r="Q676" i="1" s="1"/>
  <c r="K677" i="1" l="1"/>
  <c r="O677" i="1"/>
  <c r="M677" i="1" l="1"/>
  <c r="L677" i="1"/>
  <c r="N677" i="1" s="1"/>
  <c r="Q677" i="1" s="1"/>
  <c r="K678" i="1" l="1"/>
  <c r="O678" i="1"/>
  <c r="M678" i="1" l="1"/>
  <c r="L678" i="1"/>
  <c r="N678" i="1" s="1"/>
  <c r="Q678" i="1" s="1"/>
  <c r="K679" i="1" l="1"/>
  <c r="O679" i="1"/>
  <c r="M679" i="1" l="1"/>
  <c r="L679" i="1"/>
  <c r="N679" i="1" s="1"/>
  <c r="Q679" i="1" s="1"/>
  <c r="O680" i="1" l="1"/>
  <c r="K680" i="1"/>
  <c r="M680" i="1" l="1"/>
  <c r="L680" i="1"/>
  <c r="N680" i="1" s="1"/>
  <c r="Q680" i="1" s="1"/>
  <c r="K681" i="1" l="1"/>
  <c r="O681" i="1"/>
  <c r="M681" i="1" l="1"/>
  <c r="L681" i="1"/>
  <c r="N681" i="1" s="1"/>
  <c r="Q681" i="1" s="1"/>
  <c r="K682" i="1" l="1"/>
  <c r="O682" i="1"/>
  <c r="M682" i="1" l="1"/>
  <c r="L682" i="1"/>
  <c r="N682" i="1" s="1"/>
  <c r="Q682" i="1" s="1"/>
  <c r="K683" i="1" l="1"/>
  <c r="O683" i="1"/>
  <c r="M683" i="1" l="1"/>
  <c r="L683" i="1"/>
  <c r="N683" i="1" s="1"/>
  <c r="Q683" i="1" s="1"/>
  <c r="O684" i="1" l="1"/>
  <c r="K684" i="1"/>
  <c r="M684" i="1" l="1"/>
  <c r="L684" i="1"/>
  <c r="N684" i="1" s="1"/>
  <c r="Q684" i="1" s="1"/>
  <c r="K685" i="1" l="1"/>
  <c r="O685" i="1"/>
  <c r="M685" i="1" l="1"/>
  <c r="L685" i="1"/>
  <c r="N685" i="1" s="1"/>
  <c r="Q685" i="1" s="1"/>
  <c r="K686" i="1" l="1"/>
  <c r="O686" i="1"/>
  <c r="M686" i="1" l="1"/>
  <c r="L686" i="1"/>
  <c r="N686" i="1" s="1"/>
  <c r="Q686" i="1" s="1"/>
  <c r="O687" i="1" l="1"/>
  <c r="K687" i="1"/>
  <c r="M687" i="1" l="1"/>
  <c r="L687" i="1"/>
  <c r="N687" i="1" s="1"/>
  <c r="Q687" i="1" s="1"/>
  <c r="K688" i="1" l="1"/>
  <c r="O688" i="1"/>
  <c r="M688" i="1" l="1"/>
  <c r="L688" i="1"/>
  <c r="N688" i="1" s="1"/>
  <c r="Q688" i="1" s="1"/>
  <c r="K689" i="1" l="1"/>
  <c r="O689" i="1"/>
  <c r="M689" i="1" l="1"/>
  <c r="L689" i="1"/>
  <c r="N689" i="1" s="1"/>
  <c r="Q689" i="1" s="1"/>
  <c r="K690" i="1" l="1"/>
  <c r="O690" i="1"/>
  <c r="M690" i="1" l="1"/>
  <c r="L690" i="1"/>
  <c r="N690" i="1" s="1"/>
  <c r="Q690" i="1" s="1"/>
  <c r="K691" i="1" l="1"/>
  <c r="O691" i="1"/>
  <c r="M691" i="1" l="1"/>
  <c r="L691" i="1"/>
  <c r="N691" i="1" s="1"/>
  <c r="Q691" i="1" s="1"/>
  <c r="O692" i="1" l="1"/>
  <c r="K692" i="1"/>
  <c r="M692" i="1" l="1"/>
  <c r="L692" i="1"/>
  <c r="N692" i="1" s="1"/>
  <c r="Q692" i="1" s="1"/>
  <c r="K693" i="1" l="1"/>
  <c r="O693" i="1"/>
  <c r="M693" i="1" l="1"/>
  <c r="L693" i="1"/>
  <c r="N693" i="1" s="1"/>
  <c r="Q693" i="1" s="1"/>
  <c r="K694" i="1" l="1"/>
  <c r="O694" i="1"/>
  <c r="M694" i="1" l="1"/>
  <c r="L694" i="1"/>
  <c r="N694" i="1" s="1"/>
  <c r="Q694" i="1" s="1"/>
  <c r="K695" i="1" l="1"/>
  <c r="O695" i="1"/>
  <c r="M695" i="1" l="1"/>
  <c r="L695" i="1"/>
  <c r="N695" i="1" s="1"/>
  <c r="Q695" i="1" s="1"/>
  <c r="K696" i="1" l="1"/>
  <c r="O696" i="1"/>
  <c r="M696" i="1" l="1"/>
  <c r="L696" i="1"/>
  <c r="N696" i="1" s="1"/>
  <c r="Q696" i="1" s="1"/>
  <c r="K697" i="1" l="1"/>
  <c r="O697" i="1"/>
  <c r="M697" i="1" l="1"/>
  <c r="L697" i="1"/>
  <c r="N697" i="1" s="1"/>
  <c r="Q697" i="1" s="1"/>
  <c r="K698" i="1" l="1"/>
  <c r="O698" i="1"/>
  <c r="M698" i="1" l="1"/>
  <c r="L698" i="1"/>
  <c r="N698" i="1" s="1"/>
  <c r="Q698" i="1" s="1"/>
  <c r="O699" i="1" l="1"/>
  <c r="K699" i="1"/>
  <c r="M699" i="1" l="1"/>
  <c r="L699" i="1"/>
  <c r="N699" i="1" s="1"/>
  <c r="Q699" i="1" s="1"/>
  <c r="K700" i="1" l="1"/>
  <c r="O700" i="1"/>
  <c r="M700" i="1" l="1"/>
  <c r="L700" i="1"/>
  <c r="N700" i="1" s="1"/>
  <c r="Q700" i="1" s="1"/>
  <c r="K701" i="1" l="1"/>
  <c r="O701" i="1"/>
  <c r="M701" i="1" l="1"/>
  <c r="L701" i="1"/>
  <c r="N701" i="1" s="1"/>
  <c r="Q701" i="1" s="1"/>
  <c r="K702" i="1" l="1"/>
  <c r="O702" i="1"/>
  <c r="M702" i="1" l="1"/>
  <c r="L702" i="1"/>
  <c r="N702" i="1" s="1"/>
  <c r="Q702" i="1" s="1"/>
  <c r="K703" i="1" l="1"/>
  <c r="O703" i="1"/>
  <c r="M703" i="1" l="1"/>
  <c r="L703" i="1"/>
  <c r="N703" i="1" s="1"/>
  <c r="Q703" i="1" s="1"/>
  <c r="K704" i="1" l="1"/>
  <c r="O704" i="1"/>
  <c r="M704" i="1" l="1"/>
  <c r="L704" i="1"/>
  <c r="N704" i="1" s="1"/>
  <c r="Q704" i="1" s="1"/>
  <c r="K705" i="1" l="1"/>
  <c r="O705" i="1"/>
  <c r="M705" i="1" l="1"/>
  <c r="L705" i="1"/>
  <c r="N705" i="1" s="1"/>
  <c r="Q705" i="1" s="1"/>
  <c r="K706" i="1" l="1"/>
  <c r="O706" i="1"/>
  <c r="M706" i="1" l="1"/>
  <c r="L706" i="1"/>
  <c r="N706" i="1" s="1"/>
  <c r="Q706" i="1" s="1"/>
  <c r="K707" i="1" l="1"/>
  <c r="O707" i="1"/>
  <c r="M707" i="1" l="1"/>
  <c r="L707" i="1"/>
  <c r="N707" i="1" s="1"/>
  <c r="Q707" i="1" s="1"/>
  <c r="O708" i="1" l="1"/>
  <c r="K708" i="1"/>
  <c r="M708" i="1" l="1"/>
  <c r="L708" i="1"/>
  <c r="N708" i="1" s="1"/>
  <c r="Q708" i="1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<sst xmlns="http://schemas.openxmlformats.org/spreadsheetml/2006/main" count="190" uniqueCount="140">
  <si>
    <t>元金</t>
    <rPh sb="0" eb="2">
      <t>ガンキン</t>
    </rPh>
    <phoneticPr fontId="1"/>
  </si>
  <si>
    <t>残高</t>
    <rPh sb="0" eb="2">
      <t>ザンダk</t>
    </rPh>
    <phoneticPr fontId="1"/>
  </si>
  <si>
    <t>金利</t>
    <rPh sb="0" eb="2">
      <t>キンリ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</si>
  <si>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</si>
  <si>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</si>
  <si>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有無</t>
    <rPh sb="0" eb="2">
      <t>ウム</t>
    </rPh>
    <phoneticPr fontId="1"/>
  </si>
  <si>
    <t>年月</t>
    <rPh sb="0" eb="2">
      <t>ネンゲツ</t>
    </rPh>
    <phoneticPr fontId="1"/>
  </si>
  <si>
    <t>残り月</t>
    <rPh sb="0" eb="1">
      <t xml:space="preserve">ノコリキカン </t>
    </rPh>
    <rPh sb="2" eb="3">
      <t>ツキ</t>
    </rPh>
    <phoneticPr fontId="1"/>
  </si>
  <si>
    <t>（本来）</t>
    <rPh sb="1" eb="3">
      <t>ホンライ</t>
    </rPh>
    <phoneticPr fontId="1"/>
  </si>
  <si>
    <t>毎月自動返済額</t>
    <rPh sb="0" eb="2">
      <t>マイツキ</t>
    </rPh>
    <rPh sb="2" eb="4">
      <t>ジドウ</t>
    </rPh>
    <rPh sb="4" eb="6">
      <t>ヘンサイ</t>
    </rPh>
    <rPh sb="6" eb="7">
      <t>ガク</t>
    </rPh>
    <phoneticPr fontId="1"/>
  </si>
  <si>
    <t>返済月額（本来）</t>
    <rPh sb="0" eb="2">
      <t>ヘンサイ</t>
    </rPh>
    <rPh sb="2" eb="4">
      <t>ゲツガク</t>
    </rPh>
    <rPh sb="5" eb="7">
      <t>ホンライ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</si>
  <si>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</si>
  <si>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</si>
  <si>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</si>
  <si>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</si>
  <si>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</si>
  <si>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-</t>
    <phoneticPr fontId="1"/>
  </si>
  <si>
    <t>金利（本来）</t>
    <rPh sb="0" eb="2">
      <t>キンリ</t>
    </rPh>
    <rPh sb="3" eb="5">
      <t>ホンライ</t>
    </rPh>
    <phoneticPr fontId="1"/>
  </si>
  <si>
    <t>適用</t>
    <rPh sb="0" eb="2">
      <t>テキヨウ</t>
    </rPh>
    <phoneticPr fontId="1"/>
  </si>
  <si>
    <t>支払い利息</t>
    <rPh sb="0" eb="2">
      <t>シハラ</t>
    </rPh>
    <rPh sb="3" eb="5">
      <t>リソk</t>
    </rPh>
    <phoneticPr fontId="1"/>
  </si>
  <si>
    <t>返済月額（上記2のmin）</t>
    <rPh sb="0" eb="4">
      <t>ヘンサイゲツガク</t>
    </rPh>
    <rPh sb="5" eb="7">
      <t>ジョウキ</t>
    </rPh>
    <phoneticPr fontId="1"/>
  </si>
  <si>
    <t>住宅ローン減税</t>
    <rPh sb="0" eb="2">
      <t>ジュウタク</t>
    </rPh>
    <rPh sb="5" eb="7">
      <t>ゲンゼイ</t>
    </rPh>
    <phoneticPr fontId="1"/>
  </si>
  <si>
    <t>控除率</t>
    <rPh sb="0" eb="2">
      <t>コウジョ</t>
    </rPh>
    <rPh sb="2" eb="3">
      <t>リツ</t>
    </rPh>
    <phoneticPr fontId="1"/>
  </si>
  <si>
    <t>控除期間</t>
    <rPh sb="0" eb="2">
      <t>コウジョ</t>
    </rPh>
    <rPh sb="2" eb="4">
      <t>キカン</t>
    </rPh>
    <phoneticPr fontId="1"/>
  </si>
  <si>
    <t>-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</si>
  <si>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</si>
  <si>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</si>
  <si>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単位</t>
    <rPh sb="0" eb="2">
      <t>タンイ</t>
    </rPh>
    <phoneticPr fontId="1"/>
  </si>
  <si>
    <t>水準</t>
    <rPh sb="0" eb="2">
      <t>スイジュン</t>
    </rPh>
    <phoneticPr fontId="1"/>
  </si>
  <si>
    <t>○</t>
    <phoneticPr fontId="1"/>
  </si>
  <si>
    <t>×</t>
    <phoneticPr fontId="1"/>
  </si>
  <si>
    <t>翌年の所得税・住民税控除額</t>
    <rPh sb="0" eb="2">
      <t>ヨクネン</t>
    </rPh>
    <rPh sb="3" eb="6">
      <t>ショトクゼイ</t>
    </rPh>
    <rPh sb="7" eb="10">
      <t>ジュウミンゼイ</t>
    </rPh>
    <rPh sb="10" eb="12">
      <t>コウジョ</t>
    </rPh>
    <rPh sb="12" eb="13">
      <t>ガク</t>
    </rPh>
    <phoneticPr fontId="1"/>
  </si>
  <si>
    <t>補足</t>
    <rPh sb="0" eb="2">
      <t>ホソク</t>
    </rPh>
    <phoneticPr fontId="1"/>
  </si>
  <si>
    <t>住宅ローン減税額</t>
    <rPh sb="0" eb="2">
      <t>ジュウタク</t>
    </rPh>
    <rPh sb="5" eb="7">
      <t>ゲンゼイ</t>
    </rPh>
    <rPh sb="7" eb="8">
      <t>ガク</t>
    </rPh>
    <phoneticPr fontId="1"/>
  </si>
  <si>
    <t>実質返済額</t>
    <rPh sb="0" eb="2">
      <t>ジッシツ</t>
    </rPh>
    <rPh sb="2" eb="4">
      <t>ヘンサイ</t>
    </rPh>
    <rPh sb="4" eb="5">
      <t>ガク</t>
    </rPh>
    <phoneticPr fontId="1"/>
  </si>
  <si>
    <t xml:space="preserve"> </t>
    <phoneticPr fontId="1"/>
  </si>
  <si>
    <t>年末
判断</t>
    <rPh sb="0" eb="2">
      <t>ネンマツ</t>
    </rPh>
    <rPh sb="3" eb="5">
      <t>ハンダン</t>
    </rPh>
    <phoneticPr fontId="1"/>
  </si>
  <si>
    <t>控除
期間内
判断</t>
    <rPh sb="0" eb="2">
      <t>コウジョ</t>
    </rPh>
    <rPh sb="3" eb="5">
      <t>キカン</t>
    </rPh>
    <rPh sb="5" eb="6">
      <t>ナイ</t>
    </rPh>
    <rPh sb="7" eb="9">
      <t>ハンダン</t>
    </rPh>
    <phoneticPr fontId="1"/>
  </si>
  <si>
    <t>控除
判断</t>
    <rPh sb="0" eb="2">
      <t>コウジョ</t>
    </rPh>
    <rPh sb="3" eb="5">
      <t>ハンダン</t>
    </rPh>
    <phoneticPr fontId="1"/>
  </si>
  <si>
    <t>時期</t>
    <rPh sb="0" eb="2">
      <t>ジキ</t>
    </rPh>
    <phoneticPr fontId="1"/>
  </si>
  <si>
    <t>返済額</t>
    <rPh sb="0" eb="2">
      <t>ヘンサイ</t>
    </rPh>
    <rPh sb="2" eb="3">
      <t>ガク</t>
    </rPh>
    <phoneticPr fontId="1"/>
  </si>
  <si>
    <t>数値</t>
    <rPh sb="0" eb="2">
      <t>スウチ</t>
    </rPh>
    <phoneticPr fontId="1"/>
  </si>
  <si>
    <t>項目</t>
    <rPh sb="0" eb="2">
      <t>コウモク</t>
    </rPh>
    <phoneticPr fontId="1"/>
  </si>
  <si>
    <t>項目</t>
    <rPh sb="0" eb="2">
      <t>コウモク</t>
    </rPh>
    <phoneticPr fontId="1"/>
  </si>
  <si>
    <t>月</t>
    <rPh sb="0" eb="1">
      <t>ツキ</t>
    </rPh>
    <phoneticPr fontId="1"/>
  </si>
  <si>
    <t>返済開始</t>
    <rPh sb="0" eb="2">
      <t>ヘンサイ</t>
    </rPh>
    <rPh sb="2" eb="4">
      <t>カイシ</t>
    </rPh>
    <phoneticPr fontId="1"/>
  </si>
  <si>
    <t>借入額</t>
    <phoneticPr fontId="1"/>
  </si>
  <si>
    <t>借入期間</t>
    <phoneticPr fontId="1"/>
  </si>
  <si>
    <t>年月</t>
    <rPh sb="0" eb="2">
      <t>ネンゲツ</t>
    </rPh>
    <phoneticPr fontId="1"/>
  </si>
  <si>
    <t>毎月返済額の合計</t>
    <rPh sb="0" eb="2">
      <t>マイツキ</t>
    </rPh>
    <rPh sb="2" eb="4">
      <t>ヘンサイ</t>
    </rPh>
    <rPh sb="4" eb="5">
      <t>ガク</t>
    </rPh>
    <rPh sb="6" eb="8">
      <t>ゴウケイ</t>
    </rPh>
    <phoneticPr fontId="1"/>
  </si>
  <si>
    <t>繰り上げ返済の合計</t>
    <rPh sb="0" eb="1">
      <t>ク</t>
    </rPh>
    <rPh sb="2" eb="3">
      <t>ア</t>
    </rPh>
    <rPh sb="4" eb="6">
      <t>ヘンサイ</t>
    </rPh>
    <rPh sb="7" eb="9">
      <t>ゴウケイ</t>
    </rPh>
    <phoneticPr fontId="1"/>
  </si>
  <si>
    <t>金利変更5年後の残り月</t>
    <rPh sb="0" eb="2">
      <t>キンリ</t>
    </rPh>
    <rPh sb="2" eb="4">
      <t>ヘンコウ</t>
    </rPh>
    <rPh sb="5" eb="7">
      <t>ネンゴ</t>
    </rPh>
    <rPh sb="8" eb="9">
      <t>ノコ</t>
    </rPh>
    <rPh sb="10" eb="11">
      <t>ツキ</t>
    </rPh>
    <phoneticPr fontId="1"/>
  </si>
  <si>
    <t>金利変更時</t>
    <rPh sb="0" eb="2">
      <t>キンリ</t>
    </rPh>
    <rPh sb="2" eb="4">
      <t>ヘンコウ</t>
    </rPh>
    <rPh sb="4" eb="5">
      <t>ジ</t>
    </rPh>
    <phoneticPr fontId="1"/>
  </si>
  <si>
    <t>金利変更5年後の前月の残高</t>
    <rPh sb="0" eb="2">
      <t>キンリ</t>
    </rPh>
    <rPh sb="2" eb="4">
      <t>ヘンコウ</t>
    </rPh>
    <rPh sb="5" eb="7">
      <t>ネンゴ</t>
    </rPh>
    <rPh sb="8" eb="9">
      <t>ゼン</t>
    </rPh>
    <rPh sb="9" eb="10">
      <t>ツキ</t>
    </rPh>
    <rPh sb="11" eb="13">
      <t>ザンダカ</t>
    </rPh>
    <phoneticPr fontId="1"/>
  </si>
  <si>
    <t>繰り上げ返済</t>
    <rPh sb="0" eb="1">
      <t>ク</t>
    </rPh>
    <rPh sb="2" eb="3">
      <t>ア</t>
    </rPh>
    <rPh sb="4" eb="6">
      <t>ヘンサイ</t>
    </rPh>
    <phoneticPr fontId="1"/>
  </si>
  <si>
    <t>額</t>
    <rPh sb="0" eb="1">
      <t>ガク</t>
    </rPh>
    <phoneticPr fontId="1"/>
  </si>
  <si>
    <t>5年経過</t>
    <rPh sb="1" eb="2">
      <t>ネン</t>
    </rPh>
    <rPh sb="2" eb="4">
      <t>ケイカ</t>
    </rPh>
    <phoneticPr fontId="1"/>
  </si>
  <si>
    <t>5年ルール</t>
    <rPh sb="1" eb="2">
      <t>ネン</t>
    </rPh>
    <phoneticPr fontId="1"/>
  </si>
  <si>
    <t>125%ルール</t>
    <phoneticPr fontId="1"/>
  </si>
  <si>
    <t>開始時金利</t>
    <rPh sb="0" eb="2">
      <t>カイシ</t>
    </rPh>
    <rPh sb="2" eb="3">
      <t>ジ</t>
    </rPh>
    <rPh sb="3" eb="5">
      <t>キンリ</t>
    </rPh>
    <phoneticPr fontId="1"/>
  </si>
  <si>
    <t>-</t>
    <phoneticPr fontId="1"/>
  </si>
  <si>
    <t>最新金利</t>
    <rPh sb="0" eb="2">
      <t>サイシン</t>
    </rPh>
    <rPh sb="2" eb="4">
      <t>キンリ</t>
    </rPh>
    <phoneticPr fontId="1"/>
  </si>
  <si>
    <t>はい</t>
  </si>
  <si>
    <t>はい</t>
    <phoneticPr fontId="1"/>
  </si>
  <si>
    <t>いいえ</t>
    <phoneticPr fontId="1"/>
  </si>
  <si>
    <t>通常は「はい」にしておく。住民税非課税世帯等の場合には「いいえ」にしておく</t>
    <rPh sb="0" eb="2">
      <t>ツウジョウ</t>
    </rPh>
    <rPh sb="13" eb="16">
      <t>ジュウミンゼイ</t>
    </rPh>
    <rPh sb="16" eb="19">
      <t>ヒカゼイ</t>
    </rPh>
    <rPh sb="19" eb="21">
      <t>セタイ</t>
    </rPh>
    <rPh sb="21" eb="22">
      <t>ナド</t>
    </rPh>
    <rPh sb="23" eb="25">
      <t>バアイ</t>
    </rPh>
    <phoneticPr fontId="1"/>
  </si>
  <si>
    <t>住宅ローン契約時の条件等を元に記載する</t>
    <rPh sb="0" eb="2">
      <t>ジュウタク</t>
    </rPh>
    <rPh sb="5" eb="7">
      <t>ケイヤク</t>
    </rPh>
    <rPh sb="7" eb="8">
      <t>ジ</t>
    </rPh>
    <rPh sb="9" eb="11">
      <t>ジョウケン</t>
    </rPh>
    <rPh sb="11" eb="12">
      <t>ナド</t>
    </rPh>
    <rPh sb="13" eb="14">
      <t>モト</t>
    </rPh>
    <rPh sb="15" eb="17">
      <t>キサイ</t>
    </rPh>
    <phoneticPr fontId="1"/>
  </si>
  <si>
    <t>債務者が収めている住民税は、住宅ローン控除額よりも十分多いか？</t>
    <rPh sb="14" eb="16">
      <t>ジュウタク</t>
    </rPh>
    <phoneticPr fontId="1"/>
  </si>
  <si>
    <t>円/年</t>
    <rPh sb="0" eb="1">
      <t>エン</t>
    </rPh>
    <rPh sb="2" eb="3">
      <t>ネン</t>
    </rPh>
    <phoneticPr fontId="1"/>
  </si>
  <si>
    <t>返済時の残高</t>
    <rPh sb="0" eb="2">
      <t>ヘンサイ</t>
    </rPh>
    <rPh sb="2" eb="3">
      <t>ジ</t>
    </rPh>
    <rPh sb="4" eb="6">
      <t>ザンダカ</t>
    </rPh>
    <phoneticPr fontId="1"/>
  </si>
  <si>
    <t>返済時の金利</t>
    <rPh sb="0" eb="2">
      <t>ヘンサイ</t>
    </rPh>
    <rPh sb="2" eb="3">
      <t>ジ</t>
    </rPh>
    <rPh sb="4" eb="6">
      <t>キンリ</t>
    </rPh>
    <phoneticPr fontId="1"/>
  </si>
  <si>
    <t>返済月額</t>
    <rPh sb="0" eb="2">
      <t>ヘンサイ</t>
    </rPh>
    <rPh sb="2" eb="4">
      <t>ゲツガク</t>
    </rPh>
    <phoneticPr fontId="1"/>
  </si>
  <si>
    <t>円</t>
    <rPh sb="0" eb="1">
      <t>エン</t>
    </rPh>
    <phoneticPr fontId="1"/>
  </si>
  <si>
    <t>返済金額に前の金利が適用される最終年月</t>
    <rPh sb="0" eb="2">
      <t>ヘンサイ</t>
    </rPh>
    <rPh sb="2" eb="4">
      <t>キンガク</t>
    </rPh>
    <rPh sb="5" eb="6">
      <t>マエ</t>
    </rPh>
    <rPh sb="7" eb="9">
      <t>キンリ</t>
    </rPh>
    <rPh sb="10" eb="12">
      <t>テキヨウ</t>
    </rPh>
    <rPh sb="15" eb="17">
      <t>サイシュウ</t>
    </rPh>
    <rPh sb="17" eb="19">
      <t>ネンゲツ</t>
    </rPh>
    <phoneticPr fontId="1"/>
  </si>
  <si>
    <t>返済金額にこの金利が適用開始される年月</t>
    <rPh sb="0" eb="2">
      <t>ヘンサイ</t>
    </rPh>
    <rPh sb="2" eb="4">
      <t>キンガク</t>
    </rPh>
    <rPh sb="7" eb="9">
      <t>キンリ</t>
    </rPh>
    <rPh sb="10" eb="12">
      <t>テキヨウ</t>
    </rPh>
    <rPh sb="12" eb="14">
      <t>カイシ</t>
    </rPh>
    <rPh sb="17" eb="19">
      <t>ネンゲツ</t>
    </rPh>
    <phoneticPr fontId="1"/>
  </si>
  <si>
    <t>返済額</t>
    <rPh sb="0" eb="2">
      <t>ヘンサイ</t>
    </rPh>
    <rPh sb="2" eb="3">
      <t>ガク</t>
    </rPh>
    <phoneticPr fontId="1"/>
  </si>
  <si>
    <t>補足</t>
    <rPh sb="0" eb="2">
      <t>ホソク</t>
    </rPh>
    <phoneticPr fontId="1"/>
  </si>
  <si>
    <t>返済しないときの数値を空欄としておくこと</t>
    <phoneticPr fontId="1"/>
  </si>
  <si>
    <t>返済時の翌月の残り月</t>
    <rPh sb="0" eb="2">
      <t>ヘンサイ</t>
    </rPh>
    <rPh sb="2" eb="3">
      <t>ジ</t>
    </rPh>
    <rPh sb="4" eb="6">
      <t>ヨクゲツ</t>
    </rPh>
    <rPh sb="7" eb="8">
      <t>ノコ</t>
    </rPh>
    <rPh sb="9" eb="10">
      <t>ツキ</t>
    </rPh>
    <phoneticPr fontId="1"/>
  </si>
  <si>
    <t>(補足) 市場では、繰り上げ返済すると5年ルールと125%ルールが消え、翌月からその時点での最新金利に基づいた返済額になるというルールがある。本excelでもこのルールを反映した計算にしている。</t>
    <rPh sb="1" eb="3">
      <t>ホソク</t>
    </rPh>
    <rPh sb="5" eb="7">
      <t>シジョウ</t>
    </rPh>
    <rPh sb="10" eb="11">
      <t>ク</t>
    </rPh>
    <rPh sb="12" eb="13">
      <t>ア</t>
    </rPh>
    <rPh sb="14" eb="16">
      <t>ヘンサイ</t>
    </rPh>
    <rPh sb="20" eb="21">
      <t>ネン</t>
    </rPh>
    <rPh sb="33" eb="34">
      <t>キ</t>
    </rPh>
    <rPh sb="36" eb="38">
      <t>ヨクゲツ</t>
    </rPh>
    <rPh sb="42" eb="44">
      <t>ジテン</t>
    </rPh>
    <rPh sb="46" eb="48">
      <t>サイシン</t>
    </rPh>
    <rPh sb="48" eb="50">
      <t>キンリ</t>
    </rPh>
    <rPh sb="51" eb="52">
      <t>モト</t>
    </rPh>
    <rPh sb="55" eb="57">
      <t>ヘンサイ</t>
    </rPh>
    <rPh sb="57" eb="58">
      <t>ガク</t>
    </rPh>
    <rPh sb="71" eb="72">
      <t>ホン</t>
    </rPh>
    <rPh sb="85" eb="87">
      <t>ハンエイ</t>
    </rPh>
    <rPh sb="89" eb="91">
      <t>ケイサン</t>
    </rPh>
    <phoneticPr fontId="1"/>
  </si>
  <si>
    <t>返済月額上限（125%ルールの適用有無によって変わる）</t>
    <rPh sb="0" eb="2">
      <t>ヘンサイ</t>
    </rPh>
    <rPh sb="2" eb="4">
      <t>ゲツガク</t>
    </rPh>
    <rPh sb="4" eb="6">
      <t>ジョウゲン</t>
    </rPh>
    <rPh sb="15" eb="17">
      <t>テキヨウ</t>
    </rPh>
    <rPh sb="17" eb="19">
      <t>ウム</t>
    </rPh>
    <rPh sb="23" eb="24">
      <t>カ</t>
    </rPh>
    <phoneticPr fontId="1"/>
  </si>
  <si>
    <t>返済月額</t>
    <phoneticPr fontId="1"/>
  </si>
  <si>
    <t>(注：ボーナス返済を選択することはできない）</t>
    <rPh sb="1" eb="2">
      <t>チュウ</t>
    </rPh>
    <rPh sb="7" eb="9">
      <t>ヘンサイ</t>
    </rPh>
    <rPh sb="10" eb="12">
      <t>センタク</t>
    </rPh>
    <phoneticPr fontId="1"/>
  </si>
  <si>
    <t>金利変更が無い場合には、左黄色セル内を空欄としておくこと</t>
    <rPh sb="0" eb="2">
      <t>キンリ</t>
    </rPh>
    <rPh sb="2" eb="4">
      <t>ヘンコウ</t>
    </rPh>
    <rPh sb="5" eb="6">
      <t>ナ</t>
    </rPh>
    <rPh sb="7" eb="9">
      <t>バアイ</t>
    </rPh>
    <rPh sb="12" eb="13">
      <t>ヒダリ</t>
    </rPh>
    <rPh sb="13" eb="15">
      <t>キイロ</t>
    </rPh>
    <rPh sb="17" eb="18">
      <t>ナイ</t>
    </rPh>
    <rPh sb="19" eb="21">
      <t>クウラン</t>
    </rPh>
    <phoneticPr fontId="1"/>
  </si>
  <si>
    <t>返済しない場合は、左黄色セル内を空欄としておくこと</t>
    <rPh sb="0" eb="2">
      <t>ヘンサイ</t>
    </rPh>
    <rPh sb="5" eb="7">
      <t>バアイ</t>
    </rPh>
    <rPh sb="9" eb="10">
      <t>ヒダリ</t>
    </rPh>
    <rPh sb="10" eb="12">
      <t>キイロ</t>
    </rPh>
    <rPh sb="14" eb="15">
      <t>ナイ</t>
    </rPh>
    <rPh sb="16" eb="18">
      <t>クウラン</t>
    </rPh>
    <phoneticPr fontId="1"/>
  </si>
  <si>
    <t>初回金利</t>
    <rPh sb="0" eb="2">
      <t>ショカイ</t>
    </rPh>
    <rPh sb="2" eb="4">
      <t>キンリ</t>
    </rPh>
    <phoneticPr fontId="1"/>
  </si>
  <si>
    <t>金利変更1回目</t>
    <rPh sb="0" eb="2">
      <t>キンリ</t>
    </rPh>
    <rPh sb="2" eb="4">
      <t>ヘンコウ</t>
    </rPh>
    <rPh sb="5" eb="7">
      <t>カイメ</t>
    </rPh>
    <phoneticPr fontId="1"/>
  </si>
  <si>
    <t>金利変更2回目</t>
    <rPh sb="0" eb="2">
      <t>キンリ</t>
    </rPh>
    <rPh sb="2" eb="4">
      <t>ヘンコウ</t>
    </rPh>
    <rPh sb="5" eb="7">
      <t>カイメ</t>
    </rPh>
    <phoneticPr fontId="1"/>
  </si>
  <si>
    <t>金利変更3回目</t>
    <rPh sb="0" eb="2">
      <t>キンリ</t>
    </rPh>
    <rPh sb="2" eb="4">
      <t>ヘンコウ</t>
    </rPh>
    <rPh sb="5" eb="7">
      <t>カイメ</t>
    </rPh>
    <phoneticPr fontId="1"/>
  </si>
  <si>
    <t>金利変更4回目</t>
    <rPh sb="0" eb="2">
      <t>キンリ</t>
    </rPh>
    <rPh sb="2" eb="4">
      <t>ヘンコウ</t>
    </rPh>
    <rPh sb="5" eb="7">
      <t>カイメ</t>
    </rPh>
    <phoneticPr fontId="1"/>
  </si>
  <si>
    <t>数値</t>
    <rPh sb="0" eb="2">
      <t>スウチ</t>
    </rPh>
    <phoneticPr fontId="1"/>
  </si>
  <si>
    <t>●本excel作成者</t>
    <rPh sb="1" eb="2">
      <t>ホン</t>
    </rPh>
    <rPh sb="7" eb="10">
      <t>サクセイシャ</t>
    </rPh>
    <phoneticPr fontId="1"/>
  </si>
  <si>
    <t>家のコト</t>
    <rPh sb="0" eb="1">
      <t>イエ</t>
    </rPh>
    <phoneticPr fontId="1"/>
  </si>
  <si>
    <t>https://home-construction.jp/</t>
    <phoneticPr fontId="1"/>
  </si>
  <si>
    <t>無断転載厳禁（商用利用は可）</t>
    <rPh sb="0" eb="2">
      <t>ムダン</t>
    </rPh>
    <rPh sb="2" eb="4">
      <t>テンサイ</t>
    </rPh>
    <rPh sb="4" eb="6">
      <t>ゲンキン</t>
    </rPh>
    <rPh sb="7" eb="9">
      <t>ショウヨウ</t>
    </rPh>
    <rPh sb="9" eb="11">
      <t>リヨウ</t>
    </rPh>
    <rPh sb="12" eb="13">
      <t>カ</t>
    </rPh>
    <phoneticPr fontId="1"/>
  </si>
  <si>
    <t>●本excelの運用目的</t>
    <rPh sb="1" eb="2">
      <t>ホン</t>
    </rPh>
    <rPh sb="8" eb="10">
      <t>ウンヨウ</t>
    </rPh>
    <rPh sb="10" eb="12">
      <t>モクテキ</t>
    </rPh>
    <phoneticPr fontId="1"/>
  </si>
  <si>
    <t>●本excelの使い方</t>
    <rPh sb="1" eb="2">
      <t>ホン</t>
    </rPh>
    <rPh sb="8" eb="9">
      <t>ツカ</t>
    </rPh>
    <rPh sb="10" eb="11">
      <t>カタ</t>
    </rPh>
    <phoneticPr fontId="1"/>
  </si>
  <si>
    <t>黄色いセル</t>
    <rPh sb="0" eb="2">
      <t>キイロ</t>
    </rPh>
    <phoneticPr fontId="1"/>
  </si>
  <si>
    <t>に必要情報を入力する</t>
    <rPh sb="1" eb="3">
      <t>ヒツヨウ</t>
    </rPh>
    <rPh sb="3" eb="5">
      <t>ジョウホウ</t>
    </rPh>
    <rPh sb="6" eb="8">
      <t>ニュウリョク</t>
    </rPh>
    <phoneticPr fontId="1"/>
  </si>
  <si>
    <t>●本excel使用にあたっての注意点</t>
    <rPh sb="1" eb="2">
      <t>ホン</t>
    </rPh>
    <rPh sb="7" eb="9">
      <t>シヨウ</t>
    </rPh>
    <rPh sb="15" eb="18">
      <t>チュウイテン</t>
    </rPh>
    <phoneticPr fontId="1"/>
  </si>
  <si>
    <t>本exceを用いて起こったいかなる不利益についても、作成者は責任を負いません</t>
    <rPh sb="0" eb="1">
      <t>ホン</t>
    </rPh>
    <rPh sb="6" eb="7">
      <t>モチ</t>
    </rPh>
    <rPh sb="9" eb="10">
      <t>オ</t>
    </rPh>
    <rPh sb="17" eb="20">
      <t>フリエキ</t>
    </rPh>
    <rPh sb="26" eb="29">
      <t>サクセイシャ</t>
    </rPh>
    <rPh sb="30" eb="32">
      <t>セキニン</t>
    </rPh>
    <rPh sb="33" eb="34">
      <t>オ</t>
    </rPh>
    <phoneticPr fontId="1"/>
  </si>
  <si>
    <t>・住宅ローン借り換えによって、住宅ローン総額をどれくらい抑えられるか計算したい</t>
    <rPh sb="1" eb="3">
      <t>ジュウタク</t>
    </rPh>
    <rPh sb="6" eb="7">
      <t>カ</t>
    </rPh>
    <rPh sb="8" eb="9">
      <t>カ</t>
    </rPh>
    <rPh sb="15" eb="17">
      <t>ジュウタク</t>
    </rPh>
    <rPh sb="20" eb="22">
      <t>ソウガク</t>
    </rPh>
    <rPh sb="28" eb="29">
      <t>オサ</t>
    </rPh>
    <rPh sb="34" eb="36">
      <t>ケイサン</t>
    </rPh>
    <phoneticPr fontId="1"/>
  </si>
  <si>
    <t>・繰り上げ返済時に、返済総額がどれくらい減るか計算したい</t>
    <rPh sb="1" eb="2">
      <t>ク</t>
    </rPh>
    <rPh sb="3" eb="4">
      <t>ア</t>
    </rPh>
    <rPh sb="5" eb="7">
      <t>ヘンサイ</t>
    </rPh>
    <rPh sb="7" eb="8">
      <t>ジ</t>
    </rPh>
    <rPh sb="10" eb="12">
      <t>ヘンサイ</t>
    </rPh>
    <rPh sb="12" eb="14">
      <t>ソウガク</t>
    </rPh>
    <rPh sb="20" eb="21">
      <t>ヘ</t>
    </rPh>
    <rPh sb="23" eb="25">
      <t>ケイサン</t>
    </rPh>
    <phoneticPr fontId="1"/>
  </si>
  <si>
    <t>・途中での金利変更時に、返済総額を計算したい</t>
    <rPh sb="1" eb="3">
      <t>トチュウ</t>
    </rPh>
    <rPh sb="5" eb="7">
      <t>キンリ</t>
    </rPh>
    <rPh sb="7" eb="9">
      <t>ヘンコウ</t>
    </rPh>
    <rPh sb="9" eb="10">
      <t>ジ</t>
    </rPh>
    <rPh sb="12" eb="14">
      <t>ヘンサイ</t>
    </rPh>
    <rPh sb="14" eb="16">
      <t>ソウガク</t>
    </rPh>
    <rPh sb="17" eb="19">
      <t>ケイサン</t>
    </rPh>
    <phoneticPr fontId="1"/>
  </si>
  <si>
    <t>●input 1（借入時条件）</t>
    <rPh sb="9" eb="11">
      <t>カリイレ</t>
    </rPh>
    <rPh sb="11" eb="12">
      <t>ジ</t>
    </rPh>
    <rPh sb="12" eb="14">
      <t>ジョウケン</t>
    </rPh>
    <phoneticPr fontId="1"/>
  </si>
  <si>
    <t>●input 2 (途中での金利変更)</t>
    <rPh sb="10" eb="12">
      <t>トチュウ</t>
    </rPh>
    <rPh sb="14" eb="16">
      <t>キンリ</t>
    </rPh>
    <rPh sb="16" eb="18">
      <t>ヘンコウ</t>
    </rPh>
    <phoneticPr fontId="1"/>
  </si>
  <si>
    <t>●input 4 (住宅ローン減税の条件)</t>
    <rPh sb="10" eb="12">
      <t>ジュウタク</t>
    </rPh>
    <rPh sb="15" eb="17">
      <t>ゲンゼイ</t>
    </rPh>
    <rPh sb="18" eb="20">
      <t>ジョウケン</t>
    </rPh>
    <phoneticPr fontId="1"/>
  </si>
  <si>
    <t>●input 3 (返済ルール)</t>
    <rPh sb="10" eb="12">
      <t>ヘンサイ</t>
    </rPh>
    <phoneticPr fontId="1"/>
  </si>
  <si>
    <t>●input 5 (繰り上げ返済)</t>
    <rPh sb="10" eb="11">
      <t>ク</t>
    </rPh>
    <rPh sb="12" eb="13">
      <t>ア</t>
    </rPh>
    <rPh sb="14" eb="16">
      <t>ヘンサイ</t>
    </rPh>
    <phoneticPr fontId="1"/>
  </si>
  <si>
    <t>●output (計算結果)</t>
    <rPh sb="9" eb="11">
      <t>ケイサン</t>
    </rPh>
    <rPh sb="11" eb="13">
      <t>ケッカ</t>
    </rPh>
    <phoneticPr fontId="1"/>
  </si>
  <si>
    <t>そうすると、output (計算結果)欄に計算結果が出力される</t>
    <rPh sb="14" eb="16">
      <t>ケイサン</t>
    </rPh>
    <rPh sb="16" eb="18">
      <t>ケッカ</t>
    </rPh>
    <rPh sb="19" eb="20">
      <t>ラン</t>
    </rPh>
    <rPh sb="21" eb="23">
      <t>ケイサン</t>
    </rPh>
    <rPh sb="23" eb="25">
      <t>ケッカ</t>
    </rPh>
    <rPh sb="26" eb="28">
      <t>シュツリョク</t>
    </rPh>
    <phoneticPr fontId="1"/>
  </si>
  <si>
    <t>下記input欄中の背景が</t>
    <rPh sb="0" eb="2">
      <t>カキ</t>
    </rPh>
    <rPh sb="7" eb="8">
      <t>ラン</t>
    </rPh>
    <rPh sb="8" eb="9">
      <t>チュウ</t>
    </rPh>
    <rPh sb="10" eb="12">
      <t>ハイケイ</t>
    </rPh>
    <phoneticPr fontId="1"/>
  </si>
  <si>
    <t>-</t>
    <phoneticPr fontId="1"/>
  </si>
  <si>
    <t>頭金</t>
    <rPh sb="0" eb="2">
      <t>アタマキン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</si>
  <si>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</si>
  <si>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</si>
  <si>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</si>
  <si>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</si>
  <si>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</si>
  <si>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</si>
  <si>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No</t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</si>
  <si>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</si>
  <si>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</si>
  <si>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計算方法</t>
    <rPh sb="0" eb="2">
      <t>ケイサン</t>
    </rPh>
    <rPh sb="2" eb="4">
      <t>ホウホウ</t>
    </rPh>
    <phoneticPr fontId="1"/>
  </si>
  <si>
    <t>繰上返済
1回目</t>
    <rPh sb="0" eb="2">
      <t>クリアゲ</t>
    </rPh>
    <rPh sb="2" eb="4">
      <t>ヘンサイ</t>
    </rPh>
    <rPh sb="6" eb="8">
      <t>カイメ</t>
    </rPh>
    <phoneticPr fontId="1"/>
  </si>
  <si>
    <t>繰上返済
2回目</t>
    <rPh sb="0" eb="2">
      <t>クリアゲ</t>
    </rPh>
    <rPh sb="2" eb="4">
      <t>ヘンサイ</t>
    </rPh>
    <rPh sb="6" eb="8">
      <t>カイメ</t>
    </rPh>
    <phoneticPr fontId="1"/>
  </si>
  <si>
    <t>繰上返済
3回目</t>
    <rPh sb="0" eb="2">
      <t>クリアゲ</t>
    </rPh>
    <rPh sb="2" eb="4">
      <t>ヘンサイ</t>
    </rPh>
    <rPh sb="6" eb="8">
      <t>カイメ</t>
    </rPh>
    <phoneticPr fontId="1"/>
  </si>
  <si>
    <t>繰上返済
4回目</t>
    <rPh sb="0" eb="2">
      <t>クリアゲ</t>
    </rPh>
    <rPh sb="2" eb="4">
      <t>ヘンサイ</t>
    </rPh>
    <rPh sb="6" eb="8">
      <t>カイメ</t>
    </rPh>
    <phoneticPr fontId="1"/>
  </si>
  <si>
    <t>繰上返済
5回目</t>
    <rPh sb="0" eb="2">
      <t>クリアゲ</t>
    </rPh>
    <rPh sb="2" eb="4">
      <t>ヘンサイ</t>
    </rPh>
    <rPh sb="6" eb="8">
      <t>カイメ</t>
    </rPh>
    <phoneticPr fontId="1"/>
  </si>
  <si>
    <t>繰上返済
6回目</t>
    <rPh sb="0" eb="2">
      <t>クリアゲ</t>
    </rPh>
    <rPh sb="2" eb="4">
      <t>ヘンサイ</t>
    </rPh>
    <rPh sb="6" eb="8">
      <t>カイメ</t>
    </rPh>
    <phoneticPr fontId="1"/>
  </si>
  <si>
    <t>繰上返済
7回目</t>
    <rPh sb="0" eb="2">
      <t>クリアゲ</t>
    </rPh>
    <rPh sb="2" eb="4">
      <t>ヘンサイ</t>
    </rPh>
    <rPh sb="6" eb="8">
      <t>カイメ</t>
    </rPh>
    <phoneticPr fontId="1"/>
  </si>
  <si>
    <t>繰上返済
8回目</t>
    <rPh sb="0" eb="2">
      <t>クリアゲ</t>
    </rPh>
    <rPh sb="2" eb="4">
      <t>ヘンサイ</t>
    </rPh>
    <rPh sb="6" eb="8">
      <t>カイメ</t>
    </rPh>
    <phoneticPr fontId="1"/>
  </si>
  <si>
    <t>繰上返済
9回目</t>
    <rPh sb="0" eb="2">
      <t>クリアゲ</t>
    </rPh>
    <rPh sb="2" eb="4">
      <t>ヘンサイ</t>
    </rPh>
    <rPh sb="6" eb="8">
      <t>カイメ</t>
    </rPh>
    <phoneticPr fontId="1"/>
  </si>
  <si>
    <t>繰上返済
10回目</t>
    <rPh sb="0" eb="2">
      <t>クリアゲ</t>
    </rPh>
    <rPh sb="2" eb="4">
      <t>ヘンサイ</t>
    </rPh>
    <rPh sb="7" eb="9">
      <t>カイメ</t>
    </rPh>
    <phoneticPr fontId="1"/>
  </si>
  <si>
    <t>繰上返済
11回目</t>
    <rPh sb="0" eb="2">
      <t>クリアゲ</t>
    </rPh>
    <rPh sb="2" eb="4">
      <t>ヘンサイ</t>
    </rPh>
    <rPh sb="7" eb="9">
      <t>カイメ</t>
    </rPh>
    <phoneticPr fontId="1"/>
  </si>
  <si>
    <t>単位</t>
    <rPh sb="0" eb="2">
      <t>タンイ</t>
    </rPh>
    <phoneticPr fontId="1"/>
  </si>
  <si>
    <t>年間の
最大控除額</t>
    <rPh sb="0" eb="2">
      <t>ネンカン</t>
    </rPh>
    <rPh sb="4" eb="6">
      <t>サイダイ</t>
    </rPh>
    <rPh sb="6" eb="8">
      <t>コウジョ</t>
    </rPh>
    <rPh sb="8" eb="9">
      <t>ガク</t>
    </rPh>
    <phoneticPr fontId="1"/>
  </si>
  <si>
    <t>⑤＝①+②+③-④</t>
    <phoneticPr fontId="1"/>
  </si>
  <si>
    <t>(注：ペアローンを計算することはできない）</t>
    <rPh sb="1" eb="2">
      <t>チュウ</t>
    </rPh>
    <rPh sb="9" eb="11">
      <t>ケイサン</t>
    </rPh>
    <phoneticPr fontId="1"/>
  </si>
  <si>
    <t>変動金利・住宅ローン計算シミュレーション（金利変更、繰り上げ返済、住宅ローン控除を考慮）</t>
    <rPh sb="0" eb="2">
      <t>ヘンドウ</t>
    </rPh>
    <rPh sb="2" eb="4">
      <t>キンリ</t>
    </rPh>
    <rPh sb="5" eb="7">
      <t>ジュウタク</t>
    </rPh>
    <rPh sb="10" eb="12">
      <t>ケイサン</t>
    </rPh>
    <rPh sb="21" eb="23">
      <t>キンリ</t>
    </rPh>
    <rPh sb="23" eb="25">
      <t>ヘンコウ</t>
    </rPh>
    <rPh sb="26" eb="27">
      <t>ク</t>
    </rPh>
    <rPh sb="28" eb="29">
      <t>ア</t>
    </rPh>
    <rPh sb="30" eb="32">
      <t>ヘンサイ</t>
    </rPh>
    <rPh sb="33" eb="35">
      <t>ジュウタク</t>
    </rPh>
    <rPh sb="38" eb="40">
      <t>コウジョ</t>
    </rPh>
    <rPh sb="41" eb="43">
      <t>コウリョ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</si>
</sst>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6" formatCode="&quot;¥&quot;#,##0;[Red]&quot;¥&quot;\-#,##0"/>
    <numFmt numFmtId="176" formatCode="0.000%"/>
    <numFmt numFmtId="177" formatCode="#,##0_ "/>
    <numFmt numFmtId="178" formatCode="yyyy\.mm"/>
    <numFmt numFmtId="179" formatCode="&quot;¥&quot;#,##0_);[Red]\(&quot;¥&quot;#,##0\)"/>
    <numFmt numFmtId="180" formatCode="0.0%"/>
    <numFmt numFmtId="181" formatCode="0_);[Red]\(0\)"/>
    <numFmt numFmtId="182" formatCode="#,##0_);[Red]\(#,##0\)"/>
  </numFmts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1313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12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176" fontId="0" fillId="0" borderId="0" xfId="0" applyNumberFormat="1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6" fontId="0" fillId="2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6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5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182" fontId="0" fillId="0" borderId="0" xfId="0" applyNumberFormat="1" applyProtection="1">
      <protection locked="0"/>
    </xf>
    <xf numFmtId="5" fontId="0" fillId="0" borderId="0" xfId="0" applyNumberFormat="1" applyProtection="1">
      <protection locked="0"/>
    </xf>
    <xf numFmtId="177" fontId="0" fillId="0" borderId="0" xfId="0" applyNumberFormat="1" applyProtection="1"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0" fillId="2" borderId="7" xfId="0" applyNumberFormat="1" applyFill="1" applyBorder="1" applyAlignment="1" applyProtection="1">
      <alignment horizontal="center" vertical="center" wrapText="1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5" fontId="0" fillId="2" borderId="4" xfId="0" applyNumberFormat="1" applyFill="1" applyBorder="1" applyAlignment="1" applyProtection="1">
      <alignment horizontal="center" vertical="center"/>
      <protection locked="0"/>
    </xf>
    <xf numFmtId="178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0" fontId="0" fillId="0" borderId="8" xfId="0" applyNumberFormat="1" applyBorder="1" applyAlignment="1" applyProtection="1">
      <alignment horizontal="center"/>
      <protection locked="0"/>
    </xf>
    <xf numFmtId="10" fontId="0" fillId="0" borderId="11" xfId="0" applyNumberFormat="1" applyBorder="1" applyAlignment="1" applyProtection="1">
      <alignment horizontal="center"/>
      <protection locked="0"/>
    </xf>
    <xf numFmtId="179" fontId="0" fillId="0" borderId="3" xfId="0" applyNumberFormat="1" applyBorder="1" applyAlignment="1" applyProtection="1">
      <alignment horizontal="center"/>
      <protection locked="0"/>
    </xf>
    <xf numFmtId="177" fontId="0" fillId="0" borderId="8" xfId="0" applyNumberFormat="1" applyBorder="1" applyAlignment="1" applyProtection="1">
      <alignment horizontal="center"/>
      <protection locked="0"/>
    </xf>
    <xf numFmtId="177" fontId="0" fillId="0" borderId="10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5" fontId="0" fillId="0" borderId="10" xfId="0" applyNumberFormat="1" applyBorder="1" applyAlignment="1" applyProtection="1">
      <alignment horizontal="center"/>
      <protection locked="0"/>
    </xf>
    <xf numFmtId="6" fontId="0" fillId="0" borderId="8" xfId="0" applyNumberFormat="1" applyBorder="1" applyAlignment="1" applyProtection="1">
      <alignment horizontal="center"/>
      <protection locked="0"/>
    </xf>
    <xf numFmtId="6" fontId="0" fillId="0" borderId="10" xfId="0" applyNumberFormat="1" applyBorder="1" applyAlignment="1" applyProtection="1">
      <alignment horizontal="center"/>
      <protection locked="0"/>
    </xf>
    <xf numFmtId="6" fontId="0" fillId="0" borderId="1" xfId="0" applyNumberFormat="1" applyBorder="1" applyAlignment="1" applyProtection="1">
      <alignment horizontal="center"/>
      <protection locked="0"/>
    </xf>
    <xf numFmtId="0" fontId="2" fillId="0" borderId="0" xfId="17" applyProtection="1"/>
    <xf numFmtId="0" fontId="0" fillId="0" borderId="19" xfId="0" applyBorder="1" applyAlignment="1" applyProtection="1">
      <alignment horizontal="center"/>
      <protection locked="0"/>
    </xf>
    <xf numFmtId="5" fontId="0" fillId="0" borderId="20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79" fontId="0" fillId="0" borderId="24" xfId="0" applyNumberFormat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76" fontId="0" fillId="2" borderId="3" xfId="0" applyNumberFormat="1" applyFill="1" applyBorder="1" applyAlignment="1" applyProtection="1">
      <alignment horizontal="center"/>
      <protection locked="0"/>
    </xf>
    <xf numFmtId="3" fontId="0" fillId="3" borderId="28" xfId="0" applyNumberFormat="1" applyFill="1" applyBorder="1" applyAlignment="1" applyProtection="1">
      <alignment horizontal="center"/>
      <protection locked="0"/>
    </xf>
    <xf numFmtId="177" fontId="5" fillId="3" borderId="29" xfId="0" applyNumberFormat="1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10" fontId="4" fillId="3" borderId="29" xfId="0" applyNumberFormat="1" applyFont="1" applyFill="1" applyBorder="1" applyAlignment="1" applyProtection="1">
      <alignment horizontal="center" vertical="center"/>
      <protection locked="0"/>
    </xf>
    <xf numFmtId="181" fontId="4" fillId="3" borderId="29" xfId="0" applyNumberFormat="1" applyFont="1" applyFill="1" applyBorder="1" applyAlignment="1" applyProtection="1">
      <alignment horizontal="center" vertical="center"/>
      <protection locked="0"/>
    </xf>
    <xf numFmtId="181" fontId="4" fillId="3" borderId="30" xfId="0" applyNumberFormat="1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76" fontId="4" fillId="2" borderId="2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77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178" fontId="0" fillId="0" borderId="20" xfId="0" applyNumberFormat="1" applyBorder="1" applyAlignment="1" applyProtection="1">
      <alignment horizontal="center" vertical="center"/>
      <protection locked="0"/>
    </xf>
    <xf numFmtId="182" fontId="0" fillId="0" borderId="20" xfId="0" applyNumberFormat="1" applyBorder="1" applyAlignment="1" applyProtection="1">
      <alignment horizontal="center" vertical="center"/>
      <protection locked="0"/>
    </xf>
    <xf numFmtId="10" fontId="0" fillId="3" borderId="20" xfId="0" applyNumberFormat="1" applyFill="1" applyBorder="1" applyAlignment="1" applyProtection="1">
      <alignment horizontal="center" vertical="center"/>
      <protection locked="0"/>
    </xf>
    <xf numFmtId="179" fontId="0" fillId="0" borderId="20" xfId="0" applyNumberFormat="1" applyBorder="1" applyAlignment="1" applyProtection="1">
      <alignment horizontal="center" vertical="center"/>
      <protection locked="0"/>
    </xf>
    <xf numFmtId="179" fontId="0" fillId="0" borderId="23" xfId="0" applyNumberFormat="1" applyBorder="1" applyAlignment="1" applyProtection="1">
      <alignment horizontal="center" vertical="center"/>
      <protection locked="0"/>
    </xf>
    <xf numFmtId="176" fontId="0" fillId="2" borderId="32" xfId="0" applyNumberFormat="1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181" fontId="0" fillId="0" borderId="34" xfId="0" applyNumberFormat="1" applyBorder="1" applyAlignment="1" applyProtection="1">
      <alignment horizontal="center" vertical="center"/>
      <protection locked="0"/>
    </xf>
    <xf numFmtId="181" fontId="0" fillId="0" borderId="36" xfId="0" applyNumberFormat="1" applyBorder="1" applyAlignment="1" applyProtection="1">
      <alignment horizontal="center" vertical="center"/>
      <protection locked="0"/>
    </xf>
    <xf numFmtId="178" fontId="0" fillId="0" borderId="36" xfId="0" applyNumberFormat="1" applyBorder="1" applyAlignment="1" applyProtection="1">
      <alignment horizontal="center" vertical="center"/>
      <protection locked="0"/>
    </xf>
    <xf numFmtId="182" fontId="0" fillId="0" borderId="36" xfId="0" applyNumberFormat="1" applyBorder="1" applyAlignment="1" applyProtection="1">
      <alignment horizontal="center" vertical="center"/>
      <protection locked="0"/>
    </xf>
    <xf numFmtId="10" fontId="0" fillId="0" borderId="36" xfId="0" applyNumberFormat="1" applyBorder="1" applyAlignment="1" applyProtection="1">
      <alignment horizontal="center" vertical="center"/>
      <protection locked="0"/>
    </xf>
    <xf numFmtId="179" fontId="0" fillId="0" borderId="36" xfId="0" applyNumberFormat="1" applyBorder="1" applyAlignment="1" applyProtection="1">
      <alignment horizontal="center" vertical="center"/>
      <protection locked="0"/>
    </xf>
    <xf numFmtId="179" fontId="0" fillId="0" borderId="37" xfId="0" applyNumberFormat="1" applyBorder="1" applyAlignment="1" applyProtection="1">
      <alignment horizontal="center" vertical="center"/>
      <protection locked="0"/>
    </xf>
    <xf numFmtId="177" fontId="0" fillId="2" borderId="18" xfId="0" applyNumberFormat="1" applyFill="1" applyBorder="1" applyAlignment="1" applyProtection="1">
      <alignment horizontal="center" vertical="center" wrapText="1"/>
      <protection locked="0"/>
    </xf>
    <xf numFmtId="177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176" fontId="0" fillId="2" borderId="33" xfId="0" applyNumberFormat="1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178" fontId="0" fillId="0" borderId="21" xfId="0" applyNumberFormat="1" applyBorder="1" applyAlignment="1" applyProtection="1">
      <alignment horizontal="center" vertical="center"/>
      <protection locked="0"/>
    </xf>
    <xf numFmtId="182" fontId="0" fillId="0" borderId="21" xfId="0" applyNumberFormat="1" applyBorder="1" applyAlignment="1" applyProtection="1">
      <alignment horizontal="center" vertical="center"/>
      <protection locked="0"/>
    </xf>
    <xf numFmtId="10" fontId="0" fillId="3" borderId="21" xfId="0" applyNumberFormat="1" applyFill="1" applyBorder="1" applyAlignment="1" applyProtection="1">
      <alignment horizontal="center" vertical="center"/>
      <protection locked="0"/>
    </xf>
    <xf numFmtId="179" fontId="0" fillId="0" borderId="21" xfId="0" applyNumberFormat="1" applyBorder="1" applyAlignment="1" applyProtection="1">
      <alignment horizontal="center" vertical="center"/>
      <protection locked="0"/>
    </xf>
    <xf numFmtId="179" fontId="0" fillId="0" borderId="24" xfId="0" applyNumberFormat="1" applyBorder="1" applyAlignment="1" applyProtection="1">
      <alignment horizontal="center" vertical="center"/>
      <protection locked="0"/>
    </xf>
    <xf numFmtId="177" fontId="0" fillId="2" borderId="26" xfId="0" applyNumberForma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176" fontId="0" fillId="3" borderId="4" xfId="0" applyNumberFormat="1" applyFill="1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176" fontId="0" fillId="3" borderId="38" xfId="0" applyNumberFormat="1" applyFill="1" applyBorder="1" applyAlignment="1" applyProtection="1">
      <alignment horizontal="center" vertical="top"/>
      <protection locked="0"/>
    </xf>
    <xf numFmtId="0" fontId="0" fillId="2" borderId="16" xfId="0" applyFill="1" applyBorder="1" applyProtection="1">
      <protection locked="0"/>
    </xf>
    <xf numFmtId="176" fontId="0" fillId="2" borderId="17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176" fontId="0" fillId="0" borderId="19" xfId="0" applyNumberFormat="1" applyBorder="1" applyProtection="1">
      <protection locked="0"/>
    </xf>
    <xf numFmtId="176" fontId="0" fillId="0" borderId="20" xfId="0" applyNumberFormat="1" applyBorder="1" applyProtection="1">
      <protection locked="0"/>
    </xf>
    <xf numFmtId="176" fontId="0" fillId="0" borderId="19" xfId="0" applyNumberFormat="1" applyBorder="1" applyAlignment="1" applyProtection="1">
      <alignment wrapText="1"/>
      <protection locked="0"/>
    </xf>
    <xf numFmtId="176" fontId="0" fillId="0" borderId="23" xfId="0" applyNumberFormat="1" applyBorder="1" applyProtection="1">
      <protection locked="0"/>
    </xf>
    <xf numFmtId="0" fontId="0" fillId="2" borderId="18" xfId="0" applyFill="1" applyBorder="1" applyProtection="1">
      <protection locked="0"/>
    </xf>
    <xf numFmtId="180" fontId="0" fillId="3" borderId="21" xfId="0" applyNumberForma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5" fontId="0" fillId="3" borderId="24" xfId="0" applyNumberFormat="1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center"/>
      <protection locked="0"/>
    </xf>
    <xf numFmtId="14" fontId="0" fillId="0" borderId="20" xfId="0" applyNumberFormat="1" applyBorder="1" applyAlignment="1" applyProtection="1">
      <alignment horizontal="center"/>
      <protection locked="0"/>
    </xf>
    <xf numFmtId="5" fontId="0" fillId="3" borderId="20" xfId="0" applyNumberFormat="1" applyFill="1" applyBorder="1" applyAlignment="1" applyProtection="1">
      <alignment horizontal="center"/>
      <protection locked="0"/>
    </xf>
    <xf numFmtId="181" fontId="0" fillId="0" borderId="20" xfId="0" applyNumberFormat="1" applyBorder="1" applyAlignment="1" applyProtection="1">
      <alignment horizontal="center"/>
      <protection locked="0"/>
    </xf>
    <xf numFmtId="10" fontId="0" fillId="0" borderId="20" xfId="0" applyNumberFormat="1" applyBorder="1" applyAlignment="1" applyProtection="1">
      <alignment horizontal="center"/>
      <protection locked="0"/>
    </xf>
    <xf numFmtId="179" fontId="0" fillId="0" borderId="23" xfId="0" applyNumberFormat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/>
      <protection locked="0"/>
    </xf>
    <xf numFmtId="14" fontId="0" fillId="0" borderId="36" xfId="0" applyNumberFormat="1" applyBorder="1" applyAlignment="1" applyProtection="1">
      <alignment horizontal="center"/>
      <protection locked="0"/>
    </xf>
    <xf numFmtId="5" fontId="0" fillId="3" borderId="36" xfId="0" applyNumberFormat="1" applyFill="1" applyBorder="1" applyAlignment="1" applyProtection="1">
      <alignment horizontal="center"/>
      <protection locked="0"/>
    </xf>
    <xf numFmtId="5" fontId="0" fillId="0" borderId="36" xfId="0" applyNumberFormat="1" applyBorder="1" applyAlignment="1" applyProtection="1">
      <alignment horizontal="center"/>
      <protection locked="0"/>
    </xf>
    <xf numFmtId="181" fontId="0" fillId="0" borderId="36" xfId="0" applyNumberFormat="1" applyBorder="1" applyAlignment="1" applyProtection="1">
      <alignment horizontal="center"/>
      <protection locked="0"/>
    </xf>
    <xf numFmtId="10" fontId="0" fillId="0" borderId="36" xfId="0" applyNumberFormat="1" applyBorder="1" applyAlignment="1" applyProtection="1">
      <alignment horizontal="center"/>
      <protection locked="0"/>
    </xf>
    <xf numFmtId="179" fontId="0" fillId="0" borderId="37" xfId="0" applyNumberFormat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5" fontId="0" fillId="3" borderId="21" xfId="0" applyNumberFormat="1" applyFill="1" applyBorder="1" applyAlignment="1" applyProtection="1">
      <alignment horizontal="center"/>
      <protection locked="0"/>
    </xf>
    <xf numFmtId="5" fontId="0" fillId="0" borderId="21" xfId="0" applyNumberFormat="1" applyBorder="1" applyAlignment="1" applyProtection="1">
      <alignment horizontal="center"/>
      <protection locked="0"/>
    </xf>
    <xf numFmtId="181" fontId="0" fillId="0" borderId="21" xfId="0" applyNumberFormat="1" applyBorder="1" applyAlignment="1" applyProtection="1">
      <alignment horizontal="center"/>
      <protection locked="0"/>
    </xf>
    <xf numFmtId="10" fontId="0" fillId="0" borderId="21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76" fontId="0" fillId="5" borderId="11" xfId="0" applyNumberFormat="1" applyFill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5" fontId="0" fillId="0" borderId="39" xfId="0" applyNumberFormat="1" applyBorder="1" applyAlignment="1" applyProtection="1">
      <alignment horizontal="center"/>
      <protection locked="0"/>
    </xf>
    <xf numFmtId="6" fontId="0" fillId="0" borderId="40" xfId="0" applyNumberFormat="1" applyBorder="1" applyAlignment="1" applyProtection="1">
      <alignment horizontal="center"/>
      <protection locked="0"/>
    </xf>
    <xf numFmtId="5" fontId="0" fillId="0" borderId="40" xfId="0" applyNumberFormat="1" applyBorder="1" applyAlignment="1" applyProtection="1">
      <alignment horizontal="center"/>
      <protection locked="0"/>
    </xf>
    <xf numFmtId="6" fontId="0" fillId="0" borderId="41" xfId="0" applyNumberFormat="1" applyBorder="1" applyAlignment="1" applyProtection="1">
      <alignment horizontal="center"/>
      <protection locked="0"/>
    </xf>
    <xf numFmtId="176" fontId="0" fillId="2" borderId="35" xfId="0" applyNumberFormat="1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179" fontId="0" fillId="0" borderId="52" xfId="0" applyNumberFormat="1" applyBorder="1" applyAlignment="1" applyProtection="1">
      <alignment horizontal="center"/>
      <protection locked="0"/>
    </xf>
    <xf numFmtId="179" fontId="0" fillId="0" borderId="29" xfId="0" applyNumberFormat="1" applyBorder="1" applyAlignment="1" applyProtection="1">
      <alignment horizontal="center"/>
      <protection locked="0"/>
    </xf>
    <xf numFmtId="179" fontId="0" fillId="0" borderId="53" xfId="0" applyNumberFormat="1" applyBorder="1" applyAlignment="1" applyProtection="1">
      <alignment horizontal="center"/>
      <protection locked="0"/>
    </xf>
    <xf numFmtId="179" fontId="0" fillId="0" borderId="30" xfId="0" applyNumberFormat="1" applyBorder="1" applyAlignment="1" applyProtection="1">
      <alignment horizont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177" fontId="0" fillId="2" borderId="19" xfId="0" applyNumberFormat="1" applyFill="1" applyBorder="1" applyAlignment="1" applyProtection="1">
      <alignment horizontal="center" vertical="center" wrapText="1"/>
      <protection locked="0"/>
    </xf>
    <xf numFmtId="177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77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5" fontId="0" fillId="2" borderId="6" xfId="0" applyNumberFormat="1" applyFill="1" applyBorder="1" applyAlignment="1" applyProtection="1">
      <alignment horizontal="center" vertical="center"/>
      <protection locked="0"/>
    </xf>
    <xf numFmtId="5" fontId="0" fillId="2" borderId="4" xfId="0" applyNumberFormat="1" applyFill="1" applyBorder="1" applyAlignment="1" applyProtection="1">
      <alignment horizontal="center" vertical="center"/>
      <protection locked="0"/>
    </xf>
    <xf numFmtId="176" fontId="0" fillId="2" borderId="8" xfId="0" applyNumberFormat="1" applyFill="1" applyBorder="1" applyAlignment="1" applyProtection="1">
      <alignment horizontal="center" vertical="center" wrapText="1"/>
      <protection locked="0"/>
    </xf>
    <xf numFmtId="176" fontId="0" fillId="2" borderId="9" xfId="0" applyNumberFormat="1" applyFill="1" applyBorder="1" applyAlignment="1" applyProtection="1">
      <alignment horizontal="center" vertical="center" wrapText="1"/>
      <protection locked="0"/>
    </xf>
    <xf numFmtId="176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Protection="1"/>
    <xf numFmtId="176" fontId="0" fillId="0" borderId="0" xfId="0" applyNumberFormat="1" applyProtection="1"/>
    <xf numFmtId="176" fontId="0" fillId="0" borderId="0" xfId="0" applyNumberFormat="1" applyAlignment="1" applyProtection="1">
      <alignment horizontal="center"/>
    </xf>
    <xf numFmtId="0" fontId="7" fillId="0" borderId="0" xfId="0" applyFont="1" applyProtection="1"/>
    <xf numFmtId="0" fontId="9" fillId="0" borderId="0" xfId="0" applyFont="1" applyProtection="1"/>
    <xf numFmtId="6" fontId="4" fillId="0" borderId="29" xfId="0" applyNumberFormat="1" applyFont="1" applyFill="1" applyBorder="1" applyAlignment="1" applyProtection="1">
      <alignment horizontal="center" vertical="center"/>
      <protection locked="0"/>
    </xf>
  </cellXfs>
  <cellStyles count="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返済月額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計算シート!$B$109:$B$708</c:f>
              <c:numCache>
                <c:formatCode>yyyy\.mm</c:formatCode>
                <c:ptCount val="600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  <c:pt idx="24">
                  <c:v>45809</c:v>
                </c:pt>
                <c:pt idx="25">
                  <c:v>45839</c:v>
                </c:pt>
                <c:pt idx="26">
                  <c:v>45870</c:v>
                </c:pt>
                <c:pt idx="27">
                  <c:v>45901</c:v>
                </c:pt>
                <c:pt idx="28">
                  <c:v>45931</c:v>
                </c:pt>
                <c:pt idx="29">
                  <c:v>45962</c:v>
                </c:pt>
                <c:pt idx="30">
                  <c:v>45992</c:v>
                </c:pt>
                <c:pt idx="31">
                  <c:v>46023</c:v>
                </c:pt>
                <c:pt idx="32">
                  <c:v>46054</c:v>
                </c:pt>
                <c:pt idx="33">
                  <c:v>46082</c:v>
                </c:pt>
                <c:pt idx="34">
                  <c:v>46113</c:v>
                </c:pt>
                <c:pt idx="35">
                  <c:v>46143</c:v>
                </c:pt>
                <c:pt idx="36">
                  <c:v>46174</c:v>
                </c:pt>
                <c:pt idx="37">
                  <c:v>46204</c:v>
                </c:pt>
                <c:pt idx="38">
                  <c:v>46235</c:v>
                </c:pt>
                <c:pt idx="39">
                  <c:v>46266</c:v>
                </c:pt>
                <c:pt idx="40">
                  <c:v>46296</c:v>
                </c:pt>
                <c:pt idx="41">
                  <c:v>46327</c:v>
                </c:pt>
                <c:pt idx="42">
                  <c:v>46357</c:v>
                </c:pt>
                <c:pt idx="43">
                  <c:v>46388</c:v>
                </c:pt>
                <c:pt idx="44">
                  <c:v>46419</c:v>
                </c:pt>
                <c:pt idx="45">
                  <c:v>46447</c:v>
                </c:pt>
                <c:pt idx="46">
                  <c:v>46478</c:v>
                </c:pt>
                <c:pt idx="47">
                  <c:v>46508</c:v>
                </c:pt>
                <c:pt idx="48">
                  <c:v>46539</c:v>
                </c:pt>
                <c:pt idx="49">
                  <c:v>46569</c:v>
                </c:pt>
                <c:pt idx="50">
                  <c:v>46600</c:v>
                </c:pt>
                <c:pt idx="51">
                  <c:v>46631</c:v>
                </c:pt>
                <c:pt idx="52">
                  <c:v>46661</c:v>
                </c:pt>
                <c:pt idx="53">
                  <c:v>46692</c:v>
                </c:pt>
                <c:pt idx="54">
                  <c:v>46722</c:v>
                </c:pt>
                <c:pt idx="55">
                  <c:v>46753</c:v>
                </c:pt>
                <c:pt idx="56">
                  <c:v>46784</c:v>
                </c:pt>
                <c:pt idx="57">
                  <c:v>46813</c:v>
                </c:pt>
                <c:pt idx="58">
                  <c:v>46844</c:v>
                </c:pt>
                <c:pt idx="59">
                  <c:v>46874</c:v>
                </c:pt>
                <c:pt idx="60">
                  <c:v>46905</c:v>
                </c:pt>
                <c:pt idx="61">
                  <c:v>46935</c:v>
                </c:pt>
                <c:pt idx="62">
                  <c:v>46966</c:v>
                </c:pt>
                <c:pt idx="63">
                  <c:v>46997</c:v>
                </c:pt>
                <c:pt idx="64">
                  <c:v>47027</c:v>
                </c:pt>
                <c:pt idx="65">
                  <c:v>47058</c:v>
                </c:pt>
                <c:pt idx="66">
                  <c:v>47088</c:v>
                </c:pt>
                <c:pt idx="67">
                  <c:v>47119</c:v>
                </c:pt>
                <c:pt idx="68">
                  <c:v>47150</c:v>
                </c:pt>
                <c:pt idx="69">
                  <c:v>47178</c:v>
                </c:pt>
                <c:pt idx="70">
                  <c:v>47209</c:v>
                </c:pt>
                <c:pt idx="71">
                  <c:v>47239</c:v>
                </c:pt>
                <c:pt idx="72">
                  <c:v>47270</c:v>
                </c:pt>
                <c:pt idx="73">
                  <c:v>47300</c:v>
                </c:pt>
                <c:pt idx="74">
                  <c:v>47331</c:v>
                </c:pt>
                <c:pt idx="75">
                  <c:v>47362</c:v>
                </c:pt>
                <c:pt idx="76">
                  <c:v>47392</c:v>
                </c:pt>
                <c:pt idx="77">
                  <c:v>47423</c:v>
                </c:pt>
                <c:pt idx="78">
                  <c:v>47453</c:v>
                </c:pt>
                <c:pt idx="79">
                  <c:v>47484</c:v>
                </c:pt>
                <c:pt idx="80">
                  <c:v>47515</c:v>
                </c:pt>
                <c:pt idx="81">
                  <c:v>47543</c:v>
                </c:pt>
                <c:pt idx="82">
                  <c:v>47574</c:v>
                </c:pt>
                <c:pt idx="83">
                  <c:v>47604</c:v>
                </c:pt>
                <c:pt idx="84">
                  <c:v>47635</c:v>
                </c:pt>
                <c:pt idx="85">
                  <c:v>47665</c:v>
                </c:pt>
                <c:pt idx="86">
                  <c:v>47696</c:v>
                </c:pt>
                <c:pt idx="87">
                  <c:v>47727</c:v>
                </c:pt>
                <c:pt idx="88">
                  <c:v>47757</c:v>
                </c:pt>
                <c:pt idx="89">
                  <c:v>47788</c:v>
                </c:pt>
                <c:pt idx="90">
                  <c:v>47818</c:v>
                </c:pt>
                <c:pt idx="91">
                  <c:v>47849</c:v>
                </c:pt>
                <c:pt idx="92">
                  <c:v>47880</c:v>
                </c:pt>
                <c:pt idx="93">
                  <c:v>47908</c:v>
                </c:pt>
                <c:pt idx="94">
                  <c:v>47939</c:v>
                </c:pt>
                <c:pt idx="95">
                  <c:v>47969</c:v>
                </c:pt>
                <c:pt idx="96">
                  <c:v>48000</c:v>
                </c:pt>
                <c:pt idx="97">
                  <c:v>48030</c:v>
                </c:pt>
                <c:pt idx="98">
                  <c:v>48061</c:v>
                </c:pt>
                <c:pt idx="99">
                  <c:v>48092</c:v>
                </c:pt>
                <c:pt idx="100">
                  <c:v>48122</c:v>
                </c:pt>
                <c:pt idx="101">
                  <c:v>48153</c:v>
                </c:pt>
                <c:pt idx="102">
                  <c:v>48183</c:v>
                </c:pt>
                <c:pt idx="103">
                  <c:v>48214</c:v>
                </c:pt>
                <c:pt idx="104">
                  <c:v>48245</c:v>
                </c:pt>
                <c:pt idx="105">
                  <c:v>48274</c:v>
                </c:pt>
                <c:pt idx="106">
                  <c:v>48305</c:v>
                </c:pt>
                <c:pt idx="107">
                  <c:v>48335</c:v>
                </c:pt>
                <c:pt idx="108">
                  <c:v>48366</c:v>
                </c:pt>
                <c:pt idx="109">
                  <c:v>48396</c:v>
                </c:pt>
                <c:pt idx="110">
                  <c:v>48427</c:v>
                </c:pt>
                <c:pt idx="111">
                  <c:v>48458</c:v>
                </c:pt>
                <c:pt idx="112">
                  <c:v>48488</c:v>
                </c:pt>
                <c:pt idx="113">
                  <c:v>48519</c:v>
                </c:pt>
                <c:pt idx="114">
                  <c:v>48549</c:v>
                </c:pt>
                <c:pt idx="115">
                  <c:v>48580</c:v>
                </c:pt>
                <c:pt idx="116">
                  <c:v>48611</c:v>
                </c:pt>
                <c:pt idx="117">
                  <c:v>48639</c:v>
                </c:pt>
                <c:pt idx="118">
                  <c:v>48670</c:v>
                </c:pt>
                <c:pt idx="119">
                  <c:v>48700</c:v>
                </c:pt>
                <c:pt idx="120">
                  <c:v>48731</c:v>
                </c:pt>
                <c:pt idx="121">
                  <c:v>48761</c:v>
                </c:pt>
                <c:pt idx="122">
                  <c:v>48792</c:v>
                </c:pt>
                <c:pt idx="123">
                  <c:v>48823</c:v>
                </c:pt>
                <c:pt idx="124">
                  <c:v>48853</c:v>
                </c:pt>
                <c:pt idx="125">
                  <c:v>48884</c:v>
                </c:pt>
                <c:pt idx="126">
                  <c:v>48914</c:v>
                </c:pt>
                <c:pt idx="127">
                  <c:v>48945</c:v>
                </c:pt>
                <c:pt idx="128">
                  <c:v>48976</c:v>
                </c:pt>
                <c:pt idx="129">
                  <c:v>49004</c:v>
                </c:pt>
                <c:pt idx="130">
                  <c:v>49035</c:v>
                </c:pt>
                <c:pt idx="131">
                  <c:v>49065</c:v>
                </c:pt>
                <c:pt idx="132">
                  <c:v>49096</c:v>
                </c:pt>
                <c:pt idx="133">
                  <c:v>49126</c:v>
                </c:pt>
                <c:pt idx="134">
                  <c:v>49157</c:v>
                </c:pt>
                <c:pt idx="135">
                  <c:v>49188</c:v>
                </c:pt>
                <c:pt idx="136">
                  <c:v>49218</c:v>
                </c:pt>
                <c:pt idx="137">
                  <c:v>49249</c:v>
                </c:pt>
                <c:pt idx="138">
                  <c:v>49279</c:v>
                </c:pt>
                <c:pt idx="139">
                  <c:v>49310</c:v>
                </c:pt>
                <c:pt idx="140">
                  <c:v>49341</c:v>
                </c:pt>
                <c:pt idx="141">
                  <c:v>49369</c:v>
                </c:pt>
                <c:pt idx="142">
                  <c:v>49400</c:v>
                </c:pt>
                <c:pt idx="143">
                  <c:v>49430</c:v>
                </c:pt>
                <c:pt idx="144">
                  <c:v>49461</c:v>
                </c:pt>
                <c:pt idx="145">
                  <c:v>49491</c:v>
                </c:pt>
                <c:pt idx="146">
                  <c:v>49522</c:v>
                </c:pt>
                <c:pt idx="147">
                  <c:v>49553</c:v>
                </c:pt>
                <c:pt idx="148">
                  <c:v>49583</c:v>
                </c:pt>
                <c:pt idx="149">
                  <c:v>49614</c:v>
                </c:pt>
                <c:pt idx="150">
                  <c:v>49644</c:v>
                </c:pt>
                <c:pt idx="151">
                  <c:v>49675</c:v>
                </c:pt>
                <c:pt idx="152">
                  <c:v>49706</c:v>
                </c:pt>
                <c:pt idx="153">
                  <c:v>49735</c:v>
                </c:pt>
                <c:pt idx="154">
                  <c:v>49766</c:v>
                </c:pt>
                <c:pt idx="155">
                  <c:v>49796</c:v>
                </c:pt>
                <c:pt idx="156">
                  <c:v>49827</c:v>
                </c:pt>
                <c:pt idx="157">
                  <c:v>49857</c:v>
                </c:pt>
                <c:pt idx="158">
                  <c:v>49888</c:v>
                </c:pt>
                <c:pt idx="159">
                  <c:v>49919</c:v>
                </c:pt>
                <c:pt idx="160">
                  <c:v>49949</c:v>
                </c:pt>
                <c:pt idx="161">
                  <c:v>49980</c:v>
                </c:pt>
                <c:pt idx="162">
                  <c:v>50010</c:v>
                </c:pt>
                <c:pt idx="163">
                  <c:v>50041</c:v>
                </c:pt>
                <c:pt idx="164">
                  <c:v>50072</c:v>
                </c:pt>
                <c:pt idx="165">
                  <c:v>50100</c:v>
                </c:pt>
                <c:pt idx="166">
                  <c:v>50131</c:v>
                </c:pt>
                <c:pt idx="167">
                  <c:v>50161</c:v>
                </c:pt>
                <c:pt idx="168">
                  <c:v>50192</c:v>
                </c:pt>
                <c:pt idx="169">
                  <c:v>50222</c:v>
                </c:pt>
                <c:pt idx="170">
                  <c:v>50253</c:v>
                </c:pt>
                <c:pt idx="171">
                  <c:v>50284</c:v>
                </c:pt>
                <c:pt idx="172">
                  <c:v>50314</c:v>
                </c:pt>
                <c:pt idx="173">
                  <c:v>50345</c:v>
                </c:pt>
                <c:pt idx="174">
                  <c:v>50375</c:v>
                </c:pt>
                <c:pt idx="175">
                  <c:v>50406</c:v>
                </c:pt>
                <c:pt idx="176">
                  <c:v>50437</c:v>
                </c:pt>
                <c:pt idx="177">
                  <c:v>50465</c:v>
                </c:pt>
                <c:pt idx="178">
                  <c:v>50496</c:v>
                </c:pt>
                <c:pt idx="179">
                  <c:v>50526</c:v>
                </c:pt>
                <c:pt idx="180">
                  <c:v>50557</c:v>
                </c:pt>
                <c:pt idx="181">
                  <c:v>50587</c:v>
                </c:pt>
                <c:pt idx="182">
                  <c:v>50618</c:v>
                </c:pt>
                <c:pt idx="183">
                  <c:v>50649</c:v>
                </c:pt>
                <c:pt idx="184">
                  <c:v>50679</c:v>
                </c:pt>
                <c:pt idx="185">
                  <c:v>50710</c:v>
                </c:pt>
                <c:pt idx="186">
                  <c:v>50740</c:v>
                </c:pt>
                <c:pt idx="187">
                  <c:v>50771</c:v>
                </c:pt>
                <c:pt idx="188">
                  <c:v>50802</c:v>
                </c:pt>
                <c:pt idx="189">
                  <c:v>50830</c:v>
                </c:pt>
                <c:pt idx="190">
                  <c:v>50861</c:v>
                </c:pt>
                <c:pt idx="191">
                  <c:v>50891</c:v>
                </c:pt>
                <c:pt idx="192">
                  <c:v>50922</c:v>
                </c:pt>
                <c:pt idx="193">
                  <c:v>50952</c:v>
                </c:pt>
                <c:pt idx="194">
                  <c:v>50983</c:v>
                </c:pt>
                <c:pt idx="195">
                  <c:v>51014</c:v>
                </c:pt>
                <c:pt idx="196">
                  <c:v>51044</c:v>
                </c:pt>
                <c:pt idx="197">
                  <c:v>51075</c:v>
                </c:pt>
                <c:pt idx="198">
                  <c:v>51105</c:v>
                </c:pt>
                <c:pt idx="199">
                  <c:v>51136</c:v>
                </c:pt>
                <c:pt idx="200">
                  <c:v>51167</c:v>
                </c:pt>
                <c:pt idx="201">
                  <c:v>51196</c:v>
                </c:pt>
                <c:pt idx="202">
                  <c:v>51227</c:v>
                </c:pt>
                <c:pt idx="203">
                  <c:v>51257</c:v>
                </c:pt>
                <c:pt idx="204">
                  <c:v>51288</c:v>
                </c:pt>
                <c:pt idx="205">
                  <c:v>51318</c:v>
                </c:pt>
                <c:pt idx="206">
                  <c:v>51349</c:v>
                </c:pt>
                <c:pt idx="207">
                  <c:v>51380</c:v>
                </c:pt>
                <c:pt idx="208">
                  <c:v>51410</c:v>
                </c:pt>
                <c:pt idx="209">
                  <c:v>51441</c:v>
                </c:pt>
                <c:pt idx="210">
                  <c:v>51471</c:v>
                </c:pt>
                <c:pt idx="211">
                  <c:v>51502</c:v>
                </c:pt>
                <c:pt idx="212">
                  <c:v>51533</c:v>
                </c:pt>
                <c:pt idx="213">
                  <c:v>51561</c:v>
                </c:pt>
                <c:pt idx="214">
                  <c:v>51592</c:v>
                </c:pt>
                <c:pt idx="215">
                  <c:v>51622</c:v>
                </c:pt>
                <c:pt idx="216">
                  <c:v>51653</c:v>
                </c:pt>
                <c:pt idx="217">
                  <c:v>51683</c:v>
                </c:pt>
                <c:pt idx="218">
                  <c:v>51714</c:v>
                </c:pt>
                <c:pt idx="219">
                  <c:v>51745</c:v>
                </c:pt>
                <c:pt idx="220">
                  <c:v>51775</c:v>
                </c:pt>
                <c:pt idx="221">
                  <c:v>51806</c:v>
                </c:pt>
                <c:pt idx="222">
                  <c:v>51836</c:v>
                </c:pt>
                <c:pt idx="223">
                  <c:v>51867</c:v>
                </c:pt>
                <c:pt idx="224">
                  <c:v>51898</c:v>
                </c:pt>
                <c:pt idx="225">
                  <c:v>51926</c:v>
                </c:pt>
                <c:pt idx="226">
                  <c:v>51957</c:v>
                </c:pt>
                <c:pt idx="227">
                  <c:v>51987</c:v>
                </c:pt>
                <c:pt idx="228">
                  <c:v>52018</c:v>
                </c:pt>
                <c:pt idx="229">
                  <c:v>52048</c:v>
                </c:pt>
                <c:pt idx="230">
                  <c:v>52079</c:v>
                </c:pt>
                <c:pt idx="231">
                  <c:v>52110</c:v>
                </c:pt>
                <c:pt idx="232">
                  <c:v>52140</c:v>
                </c:pt>
                <c:pt idx="233">
                  <c:v>52171</c:v>
                </c:pt>
                <c:pt idx="234">
                  <c:v>52201</c:v>
                </c:pt>
                <c:pt idx="235">
                  <c:v>52232</c:v>
                </c:pt>
                <c:pt idx="236">
                  <c:v>52263</c:v>
                </c:pt>
                <c:pt idx="237">
                  <c:v>52291</c:v>
                </c:pt>
                <c:pt idx="238">
                  <c:v>52322</c:v>
                </c:pt>
                <c:pt idx="239">
                  <c:v>52352</c:v>
                </c:pt>
                <c:pt idx="240">
                  <c:v>52383</c:v>
                </c:pt>
                <c:pt idx="241">
                  <c:v>52413</c:v>
                </c:pt>
                <c:pt idx="242">
                  <c:v>52444</c:v>
                </c:pt>
                <c:pt idx="243">
                  <c:v>52475</c:v>
                </c:pt>
                <c:pt idx="244">
                  <c:v>52505</c:v>
                </c:pt>
                <c:pt idx="245">
                  <c:v>52536</c:v>
                </c:pt>
                <c:pt idx="246">
                  <c:v>52566</c:v>
                </c:pt>
                <c:pt idx="247">
                  <c:v>52597</c:v>
                </c:pt>
                <c:pt idx="248">
                  <c:v>52628</c:v>
                </c:pt>
                <c:pt idx="249">
                  <c:v>52657</c:v>
                </c:pt>
                <c:pt idx="250">
                  <c:v>52688</c:v>
                </c:pt>
                <c:pt idx="251">
                  <c:v>52718</c:v>
                </c:pt>
                <c:pt idx="252">
                  <c:v>52749</c:v>
                </c:pt>
                <c:pt idx="253">
                  <c:v>52779</c:v>
                </c:pt>
                <c:pt idx="254">
                  <c:v>52810</c:v>
                </c:pt>
                <c:pt idx="255">
                  <c:v>52841</c:v>
                </c:pt>
                <c:pt idx="256">
                  <c:v>52871</c:v>
                </c:pt>
                <c:pt idx="257">
                  <c:v>52902</c:v>
                </c:pt>
                <c:pt idx="258">
                  <c:v>52932</c:v>
                </c:pt>
                <c:pt idx="259">
                  <c:v>52963</c:v>
                </c:pt>
                <c:pt idx="260">
                  <c:v>52994</c:v>
                </c:pt>
                <c:pt idx="261">
                  <c:v>53022</c:v>
                </c:pt>
                <c:pt idx="262">
                  <c:v>53053</c:v>
                </c:pt>
                <c:pt idx="263">
                  <c:v>53083</c:v>
                </c:pt>
                <c:pt idx="264">
                  <c:v>53114</c:v>
                </c:pt>
                <c:pt idx="265">
                  <c:v>53144</c:v>
                </c:pt>
                <c:pt idx="266">
                  <c:v>53175</c:v>
                </c:pt>
                <c:pt idx="267">
                  <c:v>53206</c:v>
                </c:pt>
                <c:pt idx="268">
                  <c:v>53236</c:v>
                </c:pt>
                <c:pt idx="269">
                  <c:v>53267</c:v>
                </c:pt>
                <c:pt idx="270">
                  <c:v>53297</c:v>
                </c:pt>
                <c:pt idx="271">
                  <c:v>53328</c:v>
                </c:pt>
                <c:pt idx="272">
                  <c:v>53359</c:v>
                </c:pt>
                <c:pt idx="273">
                  <c:v>53387</c:v>
                </c:pt>
                <c:pt idx="274">
                  <c:v>53418</c:v>
                </c:pt>
                <c:pt idx="275">
                  <c:v>53448</c:v>
                </c:pt>
                <c:pt idx="276">
                  <c:v>53479</c:v>
                </c:pt>
                <c:pt idx="277">
                  <c:v>53509</c:v>
                </c:pt>
                <c:pt idx="278">
                  <c:v>53540</c:v>
                </c:pt>
                <c:pt idx="279">
                  <c:v>53571</c:v>
                </c:pt>
                <c:pt idx="280">
                  <c:v>53601</c:v>
                </c:pt>
                <c:pt idx="281">
                  <c:v>53632</c:v>
                </c:pt>
                <c:pt idx="282">
                  <c:v>53662</c:v>
                </c:pt>
                <c:pt idx="283">
                  <c:v>53693</c:v>
                </c:pt>
                <c:pt idx="284">
                  <c:v>53724</c:v>
                </c:pt>
                <c:pt idx="285">
                  <c:v>53752</c:v>
                </c:pt>
                <c:pt idx="286">
                  <c:v>53783</c:v>
                </c:pt>
                <c:pt idx="287">
                  <c:v>53813</c:v>
                </c:pt>
                <c:pt idx="288">
                  <c:v>53844</c:v>
                </c:pt>
                <c:pt idx="289">
                  <c:v>53874</c:v>
                </c:pt>
                <c:pt idx="290">
                  <c:v>53905</c:v>
                </c:pt>
                <c:pt idx="291">
                  <c:v>53936</c:v>
                </c:pt>
                <c:pt idx="292">
                  <c:v>53966</c:v>
                </c:pt>
                <c:pt idx="293">
                  <c:v>53997</c:v>
                </c:pt>
                <c:pt idx="294">
                  <c:v>54027</c:v>
                </c:pt>
                <c:pt idx="295">
                  <c:v>54058</c:v>
                </c:pt>
                <c:pt idx="296">
                  <c:v>54089</c:v>
                </c:pt>
                <c:pt idx="297">
                  <c:v>54118</c:v>
                </c:pt>
                <c:pt idx="298">
                  <c:v>54149</c:v>
                </c:pt>
                <c:pt idx="299">
                  <c:v>54179</c:v>
                </c:pt>
                <c:pt idx="300">
                  <c:v>54210</c:v>
                </c:pt>
                <c:pt idx="301">
                  <c:v>54240</c:v>
                </c:pt>
                <c:pt idx="302">
                  <c:v>54271</c:v>
                </c:pt>
                <c:pt idx="303">
                  <c:v>54302</c:v>
                </c:pt>
                <c:pt idx="304">
                  <c:v>54332</c:v>
                </c:pt>
                <c:pt idx="305">
                  <c:v>54363</c:v>
                </c:pt>
                <c:pt idx="306">
                  <c:v>54393</c:v>
                </c:pt>
                <c:pt idx="307">
                  <c:v>54424</c:v>
                </c:pt>
                <c:pt idx="308">
                  <c:v>54455</c:v>
                </c:pt>
                <c:pt idx="309">
                  <c:v>54483</c:v>
                </c:pt>
                <c:pt idx="310">
                  <c:v>54514</c:v>
                </c:pt>
                <c:pt idx="311">
                  <c:v>54544</c:v>
                </c:pt>
                <c:pt idx="312">
                  <c:v>54575</c:v>
                </c:pt>
                <c:pt idx="313">
                  <c:v>54605</c:v>
                </c:pt>
                <c:pt idx="314">
                  <c:v>54636</c:v>
                </c:pt>
                <c:pt idx="315">
                  <c:v>54667</c:v>
                </c:pt>
                <c:pt idx="316">
                  <c:v>54697</c:v>
                </c:pt>
                <c:pt idx="317">
                  <c:v>54728</c:v>
                </c:pt>
                <c:pt idx="318">
                  <c:v>54758</c:v>
                </c:pt>
                <c:pt idx="319">
                  <c:v>54789</c:v>
                </c:pt>
                <c:pt idx="320">
                  <c:v>54820</c:v>
                </c:pt>
                <c:pt idx="321">
                  <c:v>54848</c:v>
                </c:pt>
                <c:pt idx="322">
                  <c:v>54879</c:v>
                </c:pt>
                <c:pt idx="323">
                  <c:v>54909</c:v>
                </c:pt>
                <c:pt idx="324">
                  <c:v>54940</c:v>
                </c:pt>
                <c:pt idx="325">
                  <c:v>54970</c:v>
                </c:pt>
                <c:pt idx="326">
                  <c:v>55001</c:v>
                </c:pt>
                <c:pt idx="327">
                  <c:v>55032</c:v>
                </c:pt>
                <c:pt idx="328">
                  <c:v>55062</c:v>
                </c:pt>
                <c:pt idx="329">
                  <c:v>55093</c:v>
                </c:pt>
                <c:pt idx="330">
                  <c:v>55123</c:v>
                </c:pt>
                <c:pt idx="331">
                  <c:v>55154</c:v>
                </c:pt>
                <c:pt idx="332">
                  <c:v>55185</c:v>
                </c:pt>
                <c:pt idx="333">
                  <c:v>55213</c:v>
                </c:pt>
                <c:pt idx="334">
                  <c:v>55244</c:v>
                </c:pt>
                <c:pt idx="335">
                  <c:v>55274</c:v>
                </c:pt>
                <c:pt idx="336">
                  <c:v>55305</c:v>
                </c:pt>
                <c:pt idx="337">
                  <c:v>55335</c:v>
                </c:pt>
                <c:pt idx="338">
                  <c:v>55366</c:v>
                </c:pt>
                <c:pt idx="339">
                  <c:v>55397</c:v>
                </c:pt>
                <c:pt idx="340">
                  <c:v>55427</c:v>
                </c:pt>
                <c:pt idx="341">
                  <c:v>55458</c:v>
                </c:pt>
                <c:pt idx="342">
                  <c:v>55488</c:v>
                </c:pt>
                <c:pt idx="343">
                  <c:v>55519</c:v>
                </c:pt>
                <c:pt idx="344">
                  <c:v>55550</c:v>
                </c:pt>
                <c:pt idx="345">
                  <c:v>55579</c:v>
                </c:pt>
                <c:pt idx="346">
                  <c:v>55610</c:v>
                </c:pt>
                <c:pt idx="347">
                  <c:v>55640</c:v>
                </c:pt>
                <c:pt idx="348">
                  <c:v>55671</c:v>
                </c:pt>
                <c:pt idx="349">
                  <c:v>55701</c:v>
                </c:pt>
                <c:pt idx="350">
                  <c:v>55732</c:v>
                </c:pt>
                <c:pt idx="351">
                  <c:v>55763</c:v>
                </c:pt>
                <c:pt idx="352">
                  <c:v>55793</c:v>
                </c:pt>
                <c:pt idx="353">
                  <c:v>55824</c:v>
                </c:pt>
                <c:pt idx="354">
                  <c:v>55854</c:v>
                </c:pt>
                <c:pt idx="355">
                  <c:v>55885</c:v>
                </c:pt>
                <c:pt idx="356">
                  <c:v>55916</c:v>
                </c:pt>
                <c:pt idx="357">
                  <c:v>55944</c:v>
                </c:pt>
                <c:pt idx="358">
                  <c:v>55975</c:v>
                </c:pt>
                <c:pt idx="359">
                  <c:v>56005</c:v>
                </c:pt>
                <c:pt idx="360">
                  <c:v>56036</c:v>
                </c:pt>
                <c:pt idx="361">
                  <c:v>56066</c:v>
                </c:pt>
                <c:pt idx="362">
                  <c:v>56097</c:v>
                </c:pt>
                <c:pt idx="363">
                  <c:v>56128</c:v>
                </c:pt>
                <c:pt idx="364">
                  <c:v>56158</c:v>
                </c:pt>
                <c:pt idx="365">
                  <c:v>56189</c:v>
                </c:pt>
                <c:pt idx="366">
                  <c:v>56219</c:v>
                </c:pt>
                <c:pt idx="367">
                  <c:v>56250</c:v>
                </c:pt>
                <c:pt idx="368">
                  <c:v>56281</c:v>
                </c:pt>
                <c:pt idx="369">
                  <c:v>56309</c:v>
                </c:pt>
                <c:pt idx="370">
                  <c:v>56340</c:v>
                </c:pt>
                <c:pt idx="371">
                  <c:v>56370</c:v>
                </c:pt>
                <c:pt idx="372">
                  <c:v>56401</c:v>
                </c:pt>
                <c:pt idx="373">
                  <c:v>56431</c:v>
                </c:pt>
                <c:pt idx="374">
                  <c:v>56462</c:v>
                </c:pt>
                <c:pt idx="375">
                  <c:v>56493</c:v>
                </c:pt>
                <c:pt idx="376">
                  <c:v>56523</c:v>
                </c:pt>
                <c:pt idx="377">
                  <c:v>56554</c:v>
                </c:pt>
                <c:pt idx="378">
                  <c:v>56584</c:v>
                </c:pt>
                <c:pt idx="379">
                  <c:v>56615</c:v>
                </c:pt>
                <c:pt idx="380">
                  <c:v>56646</c:v>
                </c:pt>
                <c:pt idx="381">
                  <c:v>56674</c:v>
                </c:pt>
                <c:pt idx="382">
                  <c:v>56705</c:v>
                </c:pt>
                <c:pt idx="383">
                  <c:v>56735</c:v>
                </c:pt>
                <c:pt idx="384">
                  <c:v>56766</c:v>
                </c:pt>
                <c:pt idx="385">
                  <c:v>56796</c:v>
                </c:pt>
                <c:pt idx="386">
                  <c:v>56827</c:v>
                </c:pt>
                <c:pt idx="387">
                  <c:v>56858</c:v>
                </c:pt>
                <c:pt idx="388">
                  <c:v>56888</c:v>
                </c:pt>
                <c:pt idx="389">
                  <c:v>56919</c:v>
                </c:pt>
                <c:pt idx="390">
                  <c:v>56949</c:v>
                </c:pt>
                <c:pt idx="391">
                  <c:v>56980</c:v>
                </c:pt>
                <c:pt idx="392">
                  <c:v>57011</c:v>
                </c:pt>
                <c:pt idx="393">
                  <c:v>57040</c:v>
                </c:pt>
                <c:pt idx="394">
                  <c:v>57071</c:v>
                </c:pt>
                <c:pt idx="395">
                  <c:v>57101</c:v>
                </c:pt>
                <c:pt idx="396">
                  <c:v>57132</c:v>
                </c:pt>
                <c:pt idx="397">
                  <c:v>57162</c:v>
                </c:pt>
                <c:pt idx="398">
                  <c:v>57193</c:v>
                </c:pt>
                <c:pt idx="399">
                  <c:v>57224</c:v>
                </c:pt>
                <c:pt idx="400">
                  <c:v>57254</c:v>
                </c:pt>
                <c:pt idx="401">
                  <c:v>57285</c:v>
                </c:pt>
                <c:pt idx="402">
                  <c:v>57315</c:v>
                </c:pt>
                <c:pt idx="403">
                  <c:v>57346</c:v>
                </c:pt>
                <c:pt idx="404">
                  <c:v>57377</c:v>
                </c:pt>
                <c:pt idx="405">
                  <c:v>57405</c:v>
                </c:pt>
                <c:pt idx="406">
                  <c:v>57436</c:v>
                </c:pt>
                <c:pt idx="407">
                  <c:v>57466</c:v>
                </c:pt>
                <c:pt idx="408">
                  <c:v>57497</c:v>
                </c:pt>
                <c:pt idx="409">
                  <c:v>57527</c:v>
                </c:pt>
                <c:pt idx="410">
                  <c:v>57558</c:v>
                </c:pt>
                <c:pt idx="411">
                  <c:v>57589</c:v>
                </c:pt>
                <c:pt idx="412">
                  <c:v>57619</c:v>
                </c:pt>
                <c:pt idx="413">
                  <c:v>57650</c:v>
                </c:pt>
                <c:pt idx="414">
                  <c:v>57680</c:v>
                </c:pt>
                <c:pt idx="415">
                  <c:v>57711</c:v>
                </c:pt>
                <c:pt idx="416">
                  <c:v>57742</c:v>
                </c:pt>
                <c:pt idx="417">
                  <c:v>57770</c:v>
                </c:pt>
                <c:pt idx="418">
                  <c:v>57801</c:v>
                </c:pt>
                <c:pt idx="419">
                  <c:v>57831</c:v>
                </c:pt>
                <c:pt idx="420">
                  <c:v>57862</c:v>
                </c:pt>
                <c:pt idx="421">
                  <c:v>57892</c:v>
                </c:pt>
                <c:pt idx="422">
                  <c:v>57923</c:v>
                </c:pt>
                <c:pt idx="423">
                  <c:v>57954</c:v>
                </c:pt>
                <c:pt idx="424">
                  <c:v>57984</c:v>
                </c:pt>
                <c:pt idx="425">
                  <c:v>58015</c:v>
                </c:pt>
                <c:pt idx="426">
                  <c:v>58045</c:v>
                </c:pt>
                <c:pt idx="427">
                  <c:v>58076</c:v>
                </c:pt>
                <c:pt idx="428">
                  <c:v>58107</c:v>
                </c:pt>
                <c:pt idx="429">
                  <c:v>58135</c:v>
                </c:pt>
                <c:pt idx="430">
                  <c:v>58166</c:v>
                </c:pt>
                <c:pt idx="431">
                  <c:v>58196</c:v>
                </c:pt>
                <c:pt idx="432">
                  <c:v>58227</c:v>
                </c:pt>
                <c:pt idx="433">
                  <c:v>58257</c:v>
                </c:pt>
                <c:pt idx="434">
                  <c:v>58288</c:v>
                </c:pt>
                <c:pt idx="435">
                  <c:v>58319</c:v>
                </c:pt>
                <c:pt idx="436">
                  <c:v>58349</c:v>
                </c:pt>
                <c:pt idx="437">
                  <c:v>58380</c:v>
                </c:pt>
                <c:pt idx="438">
                  <c:v>58410</c:v>
                </c:pt>
                <c:pt idx="439">
                  <c:v>58441</c:v>
                </c:pt>
                <c:pt idx="440">
                  <c:v>58472</c:v>
                </c:pt>
                <c:pt idx="441">
                  <c:v>58501</c:v>
                </c:pt>
                <c:pt idx="442">
                  <c:v>58532</c:v>
                </c:pt>
                <c:pt idx="443">
                  <c:v>58562</c:v>
                </c:pt>
                <c:pt idx="444">
                  <c:v>58593</c:v>
                </c:pt>
                <c:pt idx="445">
                  <c:v>58623</c:v>
                </c:pt>
                <c:pt idx="446">
                  <c:v>58654</c:v>
                </c:pt>
                <c:pt idx="447">
                  <c:v>58685</c:v>
                </c:pt>
                <c:pt idx="448">
                  <c:v>58715</c:v>
                </c:pt>
                <c:pt idx="449">
                  <c:v>58746</c:v>
                </c:pt>
                <c:pt idx="450">
                  <c:v>58776</c:v>
                </c:pt>
                <c:pt idx="451">
                  <c:v>58807</c:v>
                </c:pt>
                <c:pt idx="452">
                  <c:v>58838</c:v>
                </c:pt>
                <c:pt idx="453">
                  <c:v>58866</c:v>
                </c:pt>
                <c:pt idx="454">
                  <c:v>58897</c:v>
                </c:pt>
                <c:pt idx="455">
                  <c:v>58927</c:v>
                </c:pt>
                <c:pt idx="456">
                  <c:v>58958</c:v>
                </c:pt>
                <c:pt idx="457">
                  <c:v>58988</c:v>
                </c:pt>
                <c:pt idx="458">
                  <c:v>59019</c:v>
                </c:pt>
                <c:pt idx="459">
                  <c:v>59050</c:v>
                </c:pt>
                <c:pt idx="460">
                  <c:v>59080</c:v>
                </c:pt>
                <c:pt idx="461">
                  <c:v>59111</c:v>
                </c:pt>
                <c:pt idx="462">
                  <c:v>59141</c:v>
                </c:pt>
                <c:pt idx="463">
                  <c:v>59172</c:v>
                </c:pt>
                <c:pt idx="464">
                  <c:v>59203</c:v>
                </c:pt>
                <c:pt idx="465">
                  <c:v>59231</c:v>
                </c:pt>
                <c:pt idx="466">
                  <c:v>59262</c:v>
                </c:pt>
                <c:pt idx="467">
                  <c:v>59292</c:v>
                </c:pt>
                <c:pt idx="468">
                  <c:v>59323</c:v>
                </c:pt>
                <c:pt idx="469">
                  <c:v>59353</c:v>
                </c:pt>
                <c:pt idx="470">
                  <c:v>59384</c:v>
                </c:pt>
                <c:pt idx="471">
                  <c:v>59415</c:v>
                </c:pt>
                <c:pt idx="472">
                  <c:v>59445</c:v>
                </c:pt>
                <c:pt idx="473">
                  <c:v>59476</c:v>
                </c:pt>
                <c:pt idx="474">
                  <c:v>59506</c:v>
                </c:pt>
                <c:pt idx="475">
                  <c:v>59537</c:v>
                </c:pt>
                <c:pt idx="476">
                  <c:v>59568</c:v>
                </c:pt>
                <c:pt idx="477">
                  <c:v>59596</c:v>
                </c:pt>
                <c:pt idx="478">
                  <c:v>59627</c:v>
                </c:pt>
                <c:pt idx="479">
                  <c:v>59657</c:v>
                </c:pt>
                <c:pt idx="480">
                  <c:v>59688</c:v>
                </c:pt>
                <c:pt idx="481">
                  <c:v>59718</c:v>
                </c:pt>
                <c:pt idx="482">
                  <c:v>59749</c:v>
                </c:pt>
                <c:pt idx="483">
                  <c:v>59780</c:v>
                </c:pt>
                <c:pt idx="484">
                  <c:v>59810</c:v>
                </c:pt>
                <c:pt idx="485">
                  <c:v>59841</c:v>
                </c:pt>
                <c:pt idx="486">
                  <c:v>59871</c:v>
                </c:pt>
                <c:pt idx="487">
                  <c:v>59902</c:v>
                </c:pt>
                <c:pt idx="488">
                  <c:v>59933</c:v>
                </c:pt>
                <c:pt idx="489">
                  <c:v>59962</c:v>
                </c:pt>
                <c:pt idx="490">
                  <c:v>59993</c:v>
                </c:pt>
                <c:pt idx="491">
                  <c:v>60023</c:v>
                </c:pt>
                <c:pt idx="492">
                  <c:v>60054</c:v>
                </c:pt>
                <c:pt idx="493">
                  <c:v>60084</c:v>
                </c:pt>
                <c:pt idx="494">
                  <c:v>60115</c:v>
                </c:pt>
                <c:pt idx="495">
                  <c:v>60146</c:v>
                </c:pt>
                <c:pt idx="496">
                  <c:v>60176</c:v>
                </c:pt>
                <c:pt idx="497">
                  <c:v>60207</c:v>
                </c:pt>
                <c:pt idx="498">
                  <c:v>60237</c:v>
                </c:pt>
                <c:pt idx="499">
                  <c:v>60268</c:v>
                </c:pt>
                <c:pt idx="500">
                  <c:v>60299</c:v>
                </c:pt>
                <c:pt idx="501">
                  <c:v>60327</c:v>
                </c:pt>
                <c:pt idx="502">
                  <c:v>60358</c:v>
                </c:pt>
                <c:pt idx="503">
                  <c:v>60388</c:v>
                </c:pt>
                <c:pt idx="504">
                  <c:v>60419</c:v>
                </c:pt>
                <c:pt idx="505">
                  <c:v>60449</c:v>
                </c:pt>
                <c:pt idx="506">
                  <c:v>60480</c:v>
                </c:pt>
                <c:pt idx="507">
                  <c:v>60511</c:v>
                </c:pt>
                <c:pt idx="508">
                  <c:v>60541</c:v>
                </c:pt>
                <c:pt idx="509">
                  <c:v>60572</c:v>
                </c:pt>
                <c:pt idx="510">
                  <c:v>60602</c:v>
                </c:pt>
                <c:pt idx="511">
                  <c:v>60633</c:v>
                </c:pt>
                <c:pt idx="512">
                  <c:v>60664</c:v>
                </c:pt>
                <c:pt idx="513">
                  <c:v>60692</c:v>
                </c:pt>
                <c:pt idx="514">
                  <c:v>60723</c:v>
                </c:pt>
                <c:pt idx="515">
                  <c:v>60753</c:v>
                </c:pt>
                <c:pt idx="516">
                  <c:v>60784</c:v>
                </c:pt>
                <c:pt idx="517">
                  <c:v>60814</c:v>
                </c:pt>
                <c:pt idx="518">
                  <c:v>60845</c:v>
                </c:pt>
                <c:pt idx="519">
                  <c:v>60876</c:v>
                </c:pt>
                <c:pt idx="520">
                  <c:v>60906</c:v>
                </c:pt>
                <c:pt idx="521">
                  <c:v>60937</c:v>
                </c:pt>
                <c:pt idx="522">
                  <c:v>60967</c:v>
                </c:pt>
                <c:pt idx="523">
                  <c:v>60998</c:v>
                </c:pt>
                <c:pt idx="524">
                  <c:v>61029</c:v>
                </c:pt>
                <c:pt idx="525">
                  <c:v>61057</c:v>
                </c:pt>
                <c:pt idx="526">
                  <c:v>61088</c:v>
                </c:pt>
                <c:pt idx="527">
                  <c:v>61118</c:v>
                </c:pt>
                <c:pt idx="528">
                  <c:v>61149</c:v>
                </c:pt>
                <c:pt idx="529">
                  <c:v>61179</c:v>
                </c:pt>
                <c:pt idx="530">
                  <c:v>61210</c:v>
                </c:pt>
                <c:pt idx="531">
                  <c:v>61241</c:v>
                </c:pt>
                <c:pt idx="532">
                  <c:v>61271</c:v>
                </c:pt>
                <c:pt idx="533">
                  <c:v>61302</c:v>
                </c:pt>
                <c:pt idx="534">
                  <c:v>61332</c:v>
                </c:pt>
                <c:pt idx="535">
                  <c:v>61363</c:v>
                </c:pt>
                <c:pt idx="536">
                  <c:v>61394</c:v>
                </c:pt>
                <c:pt idx="537">
                  <c:v>61423</c:v>
                </c:pt>
                <c:pt idx="538">
                  <c:v>61454</c:v>
                </c:pt>
                <c:pt idx="539">
                  <c:v>61484</c:v>
                </c:pt>
                <c:pt idx="540">
                  <c:v>61515</c:v>
                </c:pt>
                <c:pt idx="541">
                  <c:v>61545</c:v>
                </c:pt>
                <c:pt idx="542">
                  <c:v>61576</c:v>
                </c:pt>
                <c:pt idx="543">
                  <c:v>61607</c:v>
                </c:pt>
                <c:pt idx="544">
                  <c:v>61637</c:v>
                </c:pt>
                <c:pt idx="545">
                  <c:v>61668</c:v>
                </c:pt>
                <c:pt idx="546">
                  <c:v>61698</c:v>
                </c:pt>
                <c:pt idx="547">
                  <c:v>61729</c:v>
                </c:pt>
                <c:pt idx="548">
                  <c:v>61760</c:v>
                </c:pt>
                <c:pt idx="549">
                  <c:v>61788</c:v>
                </c:pt>
                <c:pt idx="550">
                  <c:v>61819</c:v>
                </c:pt>
                <c:pt idx="551">
                  <c:v>61849</c:v>
                </c:pt>
                <c:pt idx="552">
                  <c:v>61880</c:v>
                </c:pt>
                <c:pt idx="553">
                  <c:v>61910</c:v>
                </c:pt>
                <c:pt idx="554">
                  <c:v>61941</c:v>
                </c:pt>
                <c:pt idx="555">
                  <c:v>61972</c:v>
                </c:pt>
                <c:pt idx="556">
                  <c:v>62002</c:v>
                </c:pt>
                <c:pt idx="557">
                  <c:v>62033</c:v>
                </c:pt>
                <c:pt idx="558">
                  <c:v>62063</c:v>
                </c:pt>
                <c:pt idx="559">
                  <c:v>62094</c:v>
                </c:pt>
                <c:pt idx="560">
                  <c:v>62125</c:v>
                </c:pt>
                <c:pt idx="561">
                  <c:v>62153</c:v>
                </c:pt>
                <c:pt idx="562">
                  <c:v>62184</c:v>
                </c:pt>
                <c:pt idx="563">
                  <c:v>62214</c:v>
                </c:pt>
                <c:pt idx="564">
                  <c:v>62245</c:v>
                </c:pt>
                <c:pt idx="565">
                  <c:v>62275</c:v>
                </c:pt>
                <c:pt idx="566">
                  <c:v>62306</c:v>
                </c:pt>
                <c:pt idx="567">
                  <c:v>62337</c:v>
                </c:pt>
                <c:pt idx="568">
                  <c:v>62367</c:v>
                </c:pt>
                <c:pt idx="569">
                  <c:v>62398</c:v>
                </c:pt>
                <c:pt idx="570">
                  <c:v>62428</c:v>
                </c:pt>
                <c:pt idx="571">
                  <c:v>62459</c:v>
                </c:pt>
                <c:pt idx="572">
                  <c:v>62490</c:v>
                </c:pt>
                <c:pt idx="573">
                  <c:v>62518</c:v>
                </c:pt>
                <c:pt idx="574">
                  <c:v>62549</c:v>
                </c:pt>
                <c:pt idx="575">
                  <c:v>62579</c:v>
                </c:pt>
                <c:pt idx="576">
                  <c:v>62610</c:v>
                </c:pt>
                <c:pt idx="577">
                  <c:v>62640</c:v>
                </c:pt>
                <c:pt idx="578">
                  <c:v>62671</c:v>
                </c:pt>
                <c:pt idx="579">
                  <c:v>62702</c:v>
                </c:pt>
                <c:pt idx="580">
                  <c:v>62732</c:v>
                </c:pt>
                <c:pt idx="581">
                  <c:v>62763</c:v>
                </c:pt>
                <c:pt idx="582">
                  <c:v>62793</c:v>
                </c:pt>
                <c:pt idx="583">
                  <c:v>62824</c:v>
                </c:pt>
                <c:pt idx="584">
                  <c:v>62855</c:v>
                </c:pt>
                <c:pt idx="585">
                  <c:v>62884</c:v>
                </c:pt>
                <c:pt idx="586">
                  <c:v>62915</c:v>
                </c:pt>
                <c:pt idx="587">
                  <c:v>62945</c:v>
                </c:pt>
                <c:pt idx="588">
                  <c:v>62976</c:v>
                </c:pt>
                <c:pt idx="589">
                  <c:v>63006</c:v>
                </c:pt>
                <c:pt idx="590">
                  <c:v>63037</c:v>
                </c:pt>
                <c:pt idx="591">
                  <c:v>63068</c:v>
                </c:pt>
                <c:pt idx="592">
                  <c:v>63098</c:v>
                </c:pt>
                <c:pt idx="593">
                  <c:v>63129</c:v>
                </c:pt>
                <c:pt idx="594">
                  <c:v>63159</c:v>
                </c:pt>
                <c:pt idx="595">
                  <c:v>63190</c:v>
                </c:pt>
                <c:pt idx="596">
                  <c:v>63221</c:v>
                </c:pt>
                <c:pt idx="597">
                  <c:v>63249</c:v>
                </c:pt>
                <c:pt idx="598">
                  <c:v>63280</c:v>
                </c:pt>
                <c:pt idx="599">
                  <c:v>63310</c:v>
                </c:pt>
              </c:numCache>
            </c:numRef>
          </c:cat>
          <c:val>
            <c:numRef>
              <c:f>計算シート!$L$109:$L$708</c:f>
              <c:numCache>
                <c:formatCode>"¥"#,##0_);[Red]\("¥"#,##0\)</c:formatCode>
                <c:ptCount val="600"/>
                <c:pt idx="0">
                  <c:v>125854.55988056776</c:v>
                </c:pt>
                <c:pt idx="1">
                  <c:v>125854.55988056774</c:v>
                </c:pt>
                <c:pt idx="2">
                  <c:v>125854.55988056774</c:v>
                </c:pt>
                <c:pt idx="3">
                  <c:v>125854.55988056773</c:v>
                </c:pt>
                <c:pt idx="4">
                  <c:v>125854.55988056774</c:v>
                </c:pt>
                <c:pt idx="5">
                  <c:v>125854.55988056776</c:v>
                </c:pt>
                <c:pt idx="6">
                  <c:v>125854.55988056776</c:v>
                </c:pt>
                <c:pt idx="7">
                  <c:v>125854.55988056774</c:v>
                </c:pt>
                <c:pt idx="8">
                  <c:v>125854.55988056774</c:v>
                </c:pt>
                <c:pt idx="9">
                  <c:v>125854.55988056774</c:v>
                </c:pt>
                <c:pt idx="10">
                  <c:v>125854.55988056773</c:v>
                </c:pt>
                <c:pt idx="11">
                  <c:v>125854.55988056776</c:v>
                </c:pt>
                <c:pt idx="12">
                  <c:v>125854.55988056774</c:v>
                </c:pt>
                <c:pt idx="13">
                  <c:v>125854.55988056774</c:v>
                </c:pt>
                <c:pt idx="14">
                  <c:v>125854.55988056773</c:v>
                </c:pt>
                <c:pt idx="15">
                  <c:v>125854.55988056771</c:v>
                </c:pt>
                <c:pt idx="16">
                  <c:v>125854.55988056773</c:v>
                </c:pt>
                <c:pt idx="17">
                  <c:v>125854.55988056773</c:v>
                </c:pt>
                <c:pt idx="18">
                  <c:v>125854.55988056771</c:v>
                </c:pt>
                <c:pt idx="19">
                  <c:v>125854.55988056771</c:v>
                </c:pt>
                <c:pt idx="20">
                  <c:v>125854.55988056771</c:v>
                </c:pt>
                <c:pt idx="21">
                  <c:v>125854.55988056771</c:v>
                </c:pt>
                <c:pt idx="22">
                  <c:v>125854.55988056773</c:v>
                </c:pt>
                <c:pt idx="23">
                  <c:v>125854.55988056773</c:v>
                </c:pt>
                <c:pt idx="24">
                  <c:v>125854.55988056773</c:v>
                </c:pt>
                <c:pt idx="25">
                  <c:v>125854.55988056771</c:v>
                </c:pt>
                <c:pt idx="26">
                  <c:v>125854.55988056773</c:v>
                </c:pt>
                <c:pt idx="27">
                  <c:v>125854.55988056773</c:v>
                </c:pt>
                <c:pt idx="28">
                  <c:v>125854.55988056771</c:v>
                </c:pt>
                <c:pt idx="29">
                  <c:v>125854.5598805677</c:v>
                </c:pt>
                <c:pt idx="30">
                  <c:v>125854.5598805677</c:v>
                </c:pt>
                <c:pt idx="31">
                  <c:v>125854.55988056773</c:v>
                </c:pt>
                <c:pt idx="32">
                  <c:v>125854.55988056773</c:v>
                </c:pt>
                <c:pt idx="33">
                  <c:v>125854.55988056771</c:v>
                </c:pt>
                <c:pt idx="34">
                  <c:v>125854.55988056771</c:v>
                </c:pt>
                <c:pt idx="35">
                  <c:v>125854.55988056771</c:v>
                </c:pt>
                <c:pt idx="36">
                  <c:v>125854.55988056771</c:v>
                </c:pt>
                <c:pt idx="37">
                  <c:v>125854.55988056771</c:v>
                </c:pt>
                <c:pt idx="38">
                  <c:v>125854.55988056773</c:v>
                </c:pt>
                <c:pt idx="39">
                  <c:v>125854.55988056771</c:v>
                </c:pt>
                <c:pt idx="40">
                  <c:v>125854.55988056771</c:v>
                </c:pt>
                <c:pt idx="41">
                  <c:v>125854.55988056773</c:v>
                </c:pt>
                <c:pt idx="42">
                  <c:v>125854.55988056773</c:v>
                </c:pt>
                <c:pt idx="43">
                  <c:v>125854.55988056774</c:v>
                </c:pt>
                <c:pt idx="44">
                  <c:v>125854.55988056773</c:v>
                </c:pt>
                <c:pt idx="45">
                  <c:v>125854.55988056774</c:v>
                </c:pt>
                <c:pt idx="46">
                  <c:v>125854.5598805677</c:v>
                </c:pt>
                <c:pt idx="47">
                  <c:v>125854.55988056773</c:v>
                </c:pt>
                <c:pt idx="48">
                  <c:v>125854.55988056771</c:v>
                </c:pt>
                <c:pt idx="49">
                  <c:v>125854.55988056774</c:v>
                </c:pt>
                <c:pt idx="50">
                  <c:v>125854.55988056771</c:v>
                </c:pt>
                <c:pt idx="51">
                  <c:v>125854.55988056771</c:v>
                </c:pt>
                <c:pt idx="52">
                  <c:v>125854.55988056773</c:v>
                </c:pt>
                <c:pt idx="53">
                  <c:v>125854.55988056774</c:v>
                </c:pt>
                <c:pt idx="54">
                  <c:v>125854.55988056773</c:v>
                </c:pt>
                <c:pt idx="55">
                  <c:v>125854.5598805677</c:v>
                </c:pt>
                <c:pt idx="56">
                  <c:v>125854.5598805677</c:v>
                </c:pt>
                <c:pt idx="57">
                  <c:v>125854.5598805677</c:v>
                </c:pt>
                <c:pt idx="58">
                  <c:v>125854.5598805677</c:v>
                </c:pt>
                <c:pt idx="59">
                  <c:v>125854.55988056769</c:v>
                </c:pt>
                <c:pt idx="60">
                  <c:v>125854.5598805677</c:v>
                </c:pt>
                <c:pt idx="61">
                  <c:v>125854.55988056769</c:v>
                </c:pt>
                <c:pt idx="62">
                  <c:v>125854.55988056769</c:v>
                </c:pt>
                <c:pt idx="63">
                  <c:v>125854.5598805677</c:v>
                </c:pt>
                <c:pt idx="64">
                  <c:v>125854.55988056769</c:v>
                </c:pt>
                <c:pt idx="65">
                  <c:v>125854.55988056769</c:v>
                </c:pt>
                <c:pt idx="66">
                  <c:v>125854.55988056767</c:v>
                </c:pt>
                <c:pt idx="67">
                  <c:v>125854.55988056769</c:v>
                </c:pt>
                <c:pt idx="68">
                  <c:v>125854.5598805677</c:v>
                </c:pt>
                <c:pt idx="69">
                  <c:v>125854.5598805677</c:v>
                </c:pt>
                <c:pt idx="70">
                  <c:v>125854.5598805677</c:v>
                </c:pt>
                <c:pt idx="71">
                  <c:v>125854.55988056769</c:v>
                </c:pt>
                <c:pt idx="72">
                  <c:v>125854.55988056769</c:v>
                </c:pt>
                <c:pt idx="73">
                  <c:v>125854.5598805677</c:v>
                </c:pt>
                <c:pt idx="74">
                  <c:v>125854.55988056769</c:v>
                </c:pt>
                <c:pt idx="75">
                  <c:v>125854.5598805677</c:v>
                </c:pt>
                <c:pt idx="76">
                  <c:v>125854.55988056767</c:v>
                </c:pt>
                <c:pt idx="77">
                  <c:v>125854.55988056767</c:v>
                </c:pt>
                <c:pt idx="78">
                  <c:v>125854.55988056771</c:v>
                </c:pt>
                <c:pt idx="79">
                  <c:v>125854.55988056769</c:v>
                </c:pt>
                <c:pt idx="80">
                  <c:v>125854.55988056767</c:v>
                </c:pt>
                <c:pt idx="81">
                  <c:v>125854.55988056769</c:v>
                </c:pt>
                <c:pt idx="82">
                  <c:v>125854.55988056766</c:v>
                </c:pt>
                <c:pt idx="83">
                  <c:v>125854.55988056766</c:v>
                </c:pt>
                <c:pt idx="84">
                  <c:v>125854.55988056767</c:v>
                </c:pt>
                <c:pt idx="85">
                  <c:v>125854.55988056767</c:v>
                </c:pt>
                <c:pt idx="86">
                  <c:v>125854.55988056766</c:v>
                </c:pt>
                <c:pt idx="87">
                  <c:v>125854.55988056766</c:v>
                </c:pt>
                <c:pt idx="88">
                  <c:v>125854.55988056766</c:v>
                </c:pt>
                <c:pt idx="89">
                  <c:v>125854.55988056767</c:v>
                </c:pt>
                <c:pt idx="90">
                  <c:v>125854.55988056767</c:v>
                </c:pt>
                <c:pt idx="91">
                  <c:v>125854.55988056769</c:v>
                </c:pt>
                <c:pt idx="92">
                  <c:v>125854.55988056767</c:v>
                </c:pt>
                <c:pt idx="93">
                  <c:v>125854.55988056767</c:v>
                </c:pt>
                <c:pt idx="94">
                  <c:v>125854.5598805677</c:v>
                </c:pt>
                <c:pt idx="95">
                  <c:v>125854.55988056769</c:v>
                </c:pt>
                <c:pt idx="96">
                  <c:v>125854.55988056769</c:v>
                </c:pt>
                <c:pt idx="97">
                  <c:v>125854.55988056769</c:v>
                </c:pt>
                <c:pt idx="98">
                  <c:v>125854.55988056767</c:v>
                </c:pt>
                <c:pt idx="99">
                  <c:v>125854.5598805677</c:v>
                </c:pt>
                <c:pt idx="100">
                  <c:v>125854.5598805677</c:v>
                </c:pt>
                <c:pt idx="101">
                  <c:v>125854.55988056767</c:v>
                </c:pt>
                <c:pt idx="102">
                  <c:v>125854.55988056769</c:v>
                </c:pt>
                <c:pt idx="103">
                  <c:v>125854.55988056769</c:v>
                </c:pt>
                <c:pt idx="104">
                  <c:v>125854.55988056767</c:v>
                </c:pt>
                <c:pt idx="105">
                  <c:v>125854.55988056767</c:v>
                </c:pt>
                <c:pt idx="106">
                  <c:v>125854.55988056767</c:v>
                </c:pt>
                <c:pt idx="107">
                  <c:v>125854.55988056767</c:v>
                </c:pt>
                <c:pt idx="108">
                  <c:v>125854.55988056764</c:v>
                </c:pt>
                <c:pt idx="109">
                  <c:v>125854.55988056766</c:v>
                </c:pt>
                <c:pt idx="110">
                  <c:v>125854.55988056769</c:v>
                </c:pt>
                <c:pt idx="111">
                  <c:v>125854.55988056769</c:v>
                </c:pt>
                <c:pt idx="112">
                  <c:v>125854.55988056769</c:v>
                </c:pt>
                <c:pt idx="113">
                  <c:v>125854.55988056767</c:v>
                </c:pt>
                <c:pt idx="114">
                  <c:v>125854.55988056767</c:v>
                </c:pt>
                <c:pt idx="115">
                  <c:v>125854.55988056767</c:v>
                </c:pt>
                <c:pt idx="116">
                  <c:v>125854.55988056766</c:v>
                </c:pt>
                <c:pt idx="117">
                  <c:v>125854.55988056766</c:v>
                </c:pt>
                <c:pt idx="118">
                  <c:v>125854.55988056766</c:v>
                </c:pt>
                <c:pt idx="119">
                  <c:v>125854.55988056764</c:v>
                </c:pt>
                <c:pt idx="120">
                  <c:v>125854.55988056769</c:v>
                </c:pt>
                <c:pt idx="121">
                  <c:v>125854.55988056767</c:v>
                </c:pt>
                <c:pt idx="122">
                  <c:v>125854.55988056769</c:v>
                </c:pt>
                <c:pt idx="123">
                  <c:v>125854.55988056769</c:v>
                </c:pt>
                <c:pt idx="124">
                  <c:v>125854.55988056767</c:v>
                </c:pt>
                <c:pt idx="125">
                  <c:v>125854.55988056769</c:v>
                </c:pt>
                <c:pt idx="126">
                  <c:v>125854.55988056769</c:v>
                </c:pt>
                <c:pt idx="127">
                  <c:v>125854.55988056769</c:v>
                </c:pt>
                <c:pt idx="128">
                  <c:v>125854.55988056769</c:v>
                </c:pt>
                <c:pt idx="129">
                  <c:v>125854.55988056766</c:v>
                </c:pt>
                <c:pt idx="130">
                  <c:v>125854.55988056767</c:v>
                </c:pt>
                <c:pt idx="131">
                  <c:v>125854.55988056767</c:v>
                </c:pt>
                <c:pt idx="132">
                  <c:v>125854.55988056769</c:v>
                </c:pt>
                <c:pt idx="133">
                  <c:v>125854.55988056769</c:v>
                </c:pt>
                <c:pt idx="134">
                  <c:v>125854.55988056767</c:v>
                </c:pt>
                <c:pt idx="135">
                  <c:v>125854.55988056766</c:v>
                </c:pt>
                <c:pt idx="136">
                  <c:v>125854.55988056769</c:v>
                </c:pt>
                <c:pt idx="137">
                  <c:v>125854.55988056767</c:v>
                </c:pt>
                <c:pt idx="138">
                  <c:v>125854.55988056769</c:v>
                </c:pt>
                <c:pt idx="139">
                  <c:v>125854.55988056766</c:v>
                </c:pt>
                <c:pt idx="140">
                  <c:v>125854.55988056764</c:v>
                </c:pt>
                <c:pt idx="141">
                  <c:v>125854.55988056767</c:v>
                </c:pt>
                <c:pt idx="142">
                  <c:v>125854.5598805677</c:v>
                </c:pt>
                <c:pt idx="143">
                  <c:v>125854.55988056769</c:v>
                </c:pt>
                <c:pt idx="144">
                  <c:v>125854.55988056767</c:v>
                </c:pt>
                <c:pt idx="145">
                  <c:v>125854.55988056767</c:v>
                </c:pt>
                <c:pt idx="146">
                  <c:v>125854.55988056767</c:v>
                </c:pt>
                <c:pt idx="147">
                  <c:v>125854.55988056767</c:v>
                </c:pt>
                <c:pt idx="148">
                  <c:v>125854.55988056769</c:v>
                </c:pt>
                <c:pt idx="149">
                  <c:v>125854.55988056767</c:v>
                </c:pt>
                <c:pt idx="150">
                  <c:v>125854.55988056767</c:v>
                </c:pt>
                <c:pt idx="151">
                  <c:v>125854.55988056769</c:v>
                </c:pt>
                <c:pt idx="152">
                  <c:v>125854.55988056769</c:v>
                </c:pt>
                <c:pt idx="153">
                  <c:v>125854.5598805677</c:v>
                </c:pt>
                <c:pt idx="154">
                  <c:v>125854.5598805677</c:v>
                </c:pt>
                <c:pt idx="155">
                  <c:v>125854.55988056769</c:v>
                </c:pt>
                <c:pt idx="156">
                  <c:v>125854.5598805677</c:v>
                </c:pt>
                <c:pt idx="157">
                  <c:v>125854.5598805677</c:v>
                </c:pt>
                <c:pt idx="158">
                  <c:v>125854.5598805677</c:v>
                </c:pt>
                <c:pt idx="159">
                  <c:v>125854.55988056771</c:v>
                </c:pt>
                <c:pt idx="160">
                  <c:v>125854.5598805677</c:v>
                </c:pt>
                <c:pt idx="161">
                  <c:v>125854.55988056769</c:v>
                </c:pt>
                <c:pt idx="162">
                  <c:v>125854.55988056771</c:v>
                </c:pt>
                <c:pt idx="163">
                  <c:v>125854.5598805677</c:v>
                </c:pt>
                <c:pt idx="164">
                  <c:v>125854.55988056771</c:v>
                </c:pt>
                <c:pt idx="165">
                  <c:v>125854.55988056769</c:v>
                </c:pt>
                <c:pt idx="166">
                  <c:v>125854.55988056769</c:v>
                </c:pt>
                <c:pt idx="167">
                  <c:v>125854.5598805677</c:v>
                </c:pt>
                <c:pt idx="168">
                  <c:v>125854.55988056771</c:v>
                </c:pt>
                <c:pt idx="169">
                  <c:v>125854.55988056769</c:v>
                </c:pt>
                <c:pt idx="170">
                  <c:v>125854.55988056769</c:v>
                </c:pt>
                <c:pt idx="171">
                  <c:v>125854.55988056771</c:v>
                </c:pt>
                <c:pt idx="172">
                  <c:v>125854.55988056771</c:v>
                </c:pt>
                <c:pt idx="173">
                  <c:v>125854.55988056771</c:v>
                </c:pt>
                <c:pt idx="174">
                  <c:v>125854.55988056771</c:v>
                </c:pt>
                <c:pt idx="175">
                  <c:v>125854.55988056771</c:v>
                </c:pt>
                <c:pt idx="176">
                  <c:v>125854.55988056771</c:v>
                </c:pt>
                <c:pt idx="177">
                  <c:v>125854.5598805677</c:v>
                </c:pt>
                <c:pt idx="178">
                  <c:v>125854.55988056773</c:v>
                </c:pt>
                <c:pt idx="179">
                  <c:v>125854.5598805677</c:v>
                </c:pt>
                <c:pt idx="180">
                  <c:v>125854.55988056773</c:v>
                </c:pt>
                <c:pt idx="181">
                  <c:v>125854.55988056771</c:v>
                </c:pt>
                <c:pt idx="182">
                  <c:v>125854.55988056771</c:v>
                </c:pt>
                <c:pt idx="183">
                  <c:v>125854.55988056773</c:v>
                </c:pt>
                <c:pt idx="184">
                  <c:v>125854.55988056774</c:v>
                </c:pt>
                <c:pt idx="185">
                  <c:v>125854.55988056773</c:v>
                </c:pt>
                <c:pt idx="186">
                  <c:v>125854.55988056771</c:v>
                </c:pt>
                <c:pt idx="187">
                  <c:v>125854.55988056773</c:v>
                </c:pt>
                <c:pt idx="188">
                  <c:v>125854.55988056773</c:v>
                </c:pt>
                <c:pt idx="189">
                  <c:v>125854.55988056774</c:v>
                </c:pt>
                <c:pt idx="190">
                  <c:v>125854.55988056774</c:v>
                </c:pt>
                <c:pt idx="191">
                  <c:v>125854.55988056771</c:v>
                </c:pt>
                <c:pt idx="192">
                  <c:v>125854.55988056773</c:v>
                </c:pt>
                <c:pt idx="193">
                  <c:v>125854.55988056771</c:v>
                </c:pt>
                <c:pt idx="194">
                  <c:v>125854.55988056771</c:v>
                </c:pt>
                <c:pt idx="195">
                  <c:v>125854.55988056774</c:v>
                </c:pt>
                <c:pt idx="196">
                  <c:v>125854.55988056774</c:v>
                </c:pt>
                <c:pt idx="197">
                  <c:v>125854.55988056773</c:v>
                </c:pt>
                <c:pt idx="198">
                  <c:v>125854.55988056773</c:v>
                </c:pt>
                <c:pt idx="199">
                  <c:v>125854.55988056774</c:v>
                </c:pt>
                <c:pt idx="200">
                  <c:v>125854.55988056774</c:v>
                </c:pt>
                <c:pt idx="201">
                  <c:v>125854.55988056774</c:v>
                </c:pt>
                <c:pt idx="202">
                  <c:v>125854.55988056773</c:v>
                </c:pt>
                <c:pt idx="203">
                  <c:v>125854.55988056774</c:v>
                </c:pt>
                <c:pt idx="204">
                  <c:v>125854.55988056773</c:v>
                </c:pt>
                <c:pt idx="205">
                  <c:v>125854.55988056774</c:v>
                </c:pt>
                <c:pt idx="206">
                  <c:v>125854.55988056773</c:v>
                </c:pt>
                <c:pt idx="207">
                  <c:v>125854.55988056771</c:v>
                </c:pt>
                <c:pt idx="208">
                  <c:v>125854.55988056774</c:v>
                </c:pt>
                <c:pt idx="209">
                  <c:v>125854.55988056773</c:v>
                </c:pt>
                <c:pt idx="210">
                  <c:v>125854.55988056774</c:v>
                </c:pt>
                <c:pt idx="211">
                  <c:v>125854.55988056776</c:v>
                </c:pt>
                <c:pt idx="212">
                  <c:v>125854.55988056776</c:v>
                </c:pt>
                <c:pt idx="213">
                  <c:v>125854.55988056774</c:v>
                </c:pt>
                <c:pt idx="214">
                  <c:v>125854.55988056774</c:v>
                </c:pt>
                <c:pt idx="215">
                  <c:v>125854.55988056776</c:v>
                </c:pt>
                <c:pt idx="216">
                  <c:v>125854.55988056776</c:v>
                </c:pt>
                <c:pt idx="217">
                  <c:v>125854.55988056776</c:v>
                </c:pt>
                <c:pt idx="218">
                  <c:v>125854.55988056774</c:v>
                </c:pt>
                <c:pt idx="219">
                  <c:v>125854.55988056774</c:v>
                </c:pt>
                <c:pt idx="220">
                  <c:v>125854.55988056774</c:v>
                </c:pt>
                <c:pt idx="221">
                  <c:v>125854.55988056776</c:v>
                </c:pt>
                <c:pt idx="222">
                  <c:v>125854.55988056776</c:v>
                </c:pt>
                <c:pt idx="223">
                  <c:v>125854.55988056776</c:v>
                </c:pt>
                <c:pt idx="224">
                  <c:v>125854.55988056774</c:v>
                </c:pt>
                <c:pt idx="225">
                  <c:v>125854.55988056776</c:v>
                </c:pt>
                <c:pt idx="226">
                  <c:v>125854.55988056776</c:v>
                </c:pt>
                <c:pt idx="227">
                  <c:v>125854.55988056774</c:v>
                </c:pt>
                <c:pt idx="228">
                  <c:v>125854.55988056774</c:v>
                </c:pt>
                <c:pt idx="229">
                  <c:v>125854.55988056774</c:v>
                </c:pt>
                <c:pt idx="230">
                  <c:v>125854.55988056774</c:v>
                </c:pt>
                <c:pt idx="231">
                  <c:v>125854.55988056776</c:v>
                </c:pt>
                <c:pt idx="232">
                  <c:v>125854.55988056774</c:v>
                </c:pt>
                <c:pt idx="233">
                  <c:v>125854.55988056774</c:v>
                </c:pt>
                <c:pt idx="234">
                  <c:v>125854.55988056774</c:v>
                </c:pt>
                <c:pt idx="235">
                  <c:v>125854.55988056774</c:v>
                </c:pt>
                <c:pt idx="236">
                  <c:v>125854.55988056776</c:v>
                </c:pt>
                <c:pt idx="237">
                  <c:v>125854.55988056776</c:v>
                </c:pt>
                <c:pt idx="238">
                  <c:v>125854.55988056774</c:v>
                </c:pt>
                <c:pt idx="239">
                  <c:v>125854.55988056776</c:v>
                </c:pt>
                <c:pt idx="240">
                  <c:v>125854.55988056776</c:v>
                </c:pt>
                <c:pt idx="241">
                  <c:v>125854.55988056771</c:v>
                </c:pt>
                <c:pt idx="242">
                  <c:v>125854.55988056774</c:v>
                </c:pt>
                <c:pt idx="243">
                  <c:v>125854.55988056774</c:v>
                </c:pt>
                <c:pt idx="244">
                  <c:v>125854.55988056774</c:v>
                </c:pt>
                <c:pt idx="245">
                  <c:v>125854.55988056776</c:v>
                </c:pt>
                <c:pt idx="246">
                  <c:v>125854.55988056773</c:v>
                </c:pt>
                <c:pt idx="247">
                  <c:v>125854.55988056776</c:v>
                </c:pt>
                <c:pt idx="248">
                  <c:v>125854.55988056776</c:v>
                </c:pt>
                <c:pt idx="249">
                  <c:v>125854.55988056776</c:v>
                </c:pt>
                <c:pt idx="250">
                  <c:v>125854.55988056776</c:v>
                </c:pt>
                <c:pt idx="251">
                  <c:v>125854.55988056776</c:v>
                </c:pt>
                <c:pt idx="252">
                  <c:v>125854.55988056776</c:v>
                </c:pt>
                <c:pt idx="253">
                  <c:v>125854.55988056776</c:v>
                </c:pt>
                <c:pt idx="254">
                  <c:v>125854.55988056776</c:v>
                </c:pt>
                <c:pt idx="255">
                  <c:v>125854.55988056776</c:v>
                </c:pt>
                <c:pt idx="256">
                  <c:v>125854.55988056776</c:v>
                </c:pt>
                <c:pt idx="257">
                  <c:v>125854.55988056776</c:v>
                </c:pt>
                <c:pt idx="258">
                  <c:v>125854.55988056776</c:v>
                </c:pt>
                <c:pt idx="259">
                  <c:v>125854.55988056776</c:v>
                </c:pt>
                <c:pt idx="260">
                  <c:v>125854.55988056776</c:v>
                </c:pt>
                <c:pt idx="261">
                  <c:v>125854.55988056776</c:v>
                </c:pt>
                <c:pt idx="262">
                  <c:v>125854.55988056776</c:v>
                </c:pt>
                <c:pt idx="263">
                  <c:v>125854.55988056776</c:v>
                </c:pt>
                <c:pt idx="264">
                  <c:v>125854.55988056776</c:v>
                </c:pt>
                <c:pt idx="265">
                  <c:v>125854.55988056776</c:v>
                </c:pt>
                <c:pt idx="266">
                  <c:v>125854.55988056776</c:v>
                </c:pt>
                <c:pt idx="267">
                  <c:v>125854.55988056774</c:v>
                </c:pt>
                <c:pt idx="268">
                  <c:v>125854.55988056776</c:v>
                </c:pt>
                <c:pt idx="269">
                  <c:v>125854.55988056776</c:v>
                </c:pt>
                <c:pt idx="270">
                  <c:v>125854.55988056776</c:v>
                </c:pt>
                <c:pt idx="271">
                  <c:v>125854.55988056776</c:v>
                </c:pt>
                <c:pt idx="272">
                  <c:v>125854.55988056774</c:v>
                </c:pt>
                <c:pt idx="273">
                  <c:v>125854.55988056776</c:v>
                </c:pt>
                <c:pt idx="274">
                  <c:v>125854.55988056774</c:v>
                </c:pt>
                <c:pt idx="275">
                  <c:v>125854.55988056774</c:v>
                </c:pt>
                <c:pt idx="276">
                  <c:v>125854.55988056776</c:v>
                </c:pt>
                <c:pt idx="277">
                  <c:v>125854.55988056776</c:v>
                </c:pt>
                <c:pt idx="278">
                  <c:v>125854.55988056776</c:v>
                </c:pt>
                <c:pt idx="279">
                  <c:v>125854.55988056776</c:v>
                </c:pt>
                <c:pt idx="280">
                  <c:v>125854.55988056774</c:v>
                </c:pt>
                <c:pt idx="281">
                  <c:v>125854.55988056776</c:v>
                </c:pt>
                <c:pt idx="282">
                  <c:v>125854.55988056776</c:v>
                </c:pt>
                <c:pt idx="283">
                  <c:v>125854.55988056776</c:v>
                </c:pt>
                <c:pt idx="284">
                  <c:v>125854.55988056774</c:v>
                </c:pt>
                <c:pt idx="285">
                  <c:v>125854.55988056774</c:v>
                </c:pt>
                <c:pt idx="286">
                  <c:v>125854.55988056774</c:v>
                </c:pt>
                <c:pt idx="287">
                  <c:v>125854.55988056773</c:v>
                </c:pt>
                <c:pt idx="288">
                  <c:v>125854.55988056773</c:v>
                </c:pt>
                <c:pt idx="289">
                  <c:v>125854.55988056773</c:v>
                </c:pt>
                <c:pt idx="290">
                  <c:v>125854.55988056773</c:v>
                </c:pt>
                <c:pt idx="291">
                  <c:v>125854.55988056776</c:v>
                </c:pt>
                <c:pt idx="292">
                  <c:v>125854.55988056773</c:v>
                </c:pt>
                <c:pt idx="293">
                  <c:v>125854.55988056773</c:v>
                </c:pt>
                <c:pt idx="294">
                  <c:v>125854.55988056776</c:v>
                </c:pt>
                <c:pt idx="295">
                  <c:v>125854.55988056773</c:v>
                </c:pt>
                <c:pt idx="296">
                  <c:v>125854.55988056776</c:v>
                </c:pt>
                <c:pt idx="297">
                  <c:v>125854.55988056773</c:v>
                </c:pt>
                <c:pt idx="298">
                  <c:v>125854.55988056771</c:v>
                </c:pt>
                <c:pt idx="299">
                  <c:v>125854.55988056773</c:v>
                </c:pt>
                <c:pt idx="300">
                  <c:v>125854.55988056773</c:v>
                </c:pt>
                <c:pt idx="301">
                  <c:v>125854.55988056773</c:v>
                </c:pt>
                <c:pt idx="302">
                  <c:v>125854.55988056774</c:v>
                </c:pt>
                <c:pt idx="303">
                  <c:v>125854.55988056773</c:v>
                </c:pt>
                <c:pt idx="304">
                  <c:v>125854.55988056773</c:v>
                </c:pt>
                <c:pt idx="305">
                  <c:v>125854.55988056773</c:v>
                </c:pt>
                <c:pt idx="306">
                  <c:v>125854.55988056773</c:v>
                </c:pt>
                <c:pt idx="307">
                  <c:v>125854.55988056771</c:v>
                </c:pt>
                <c:pt idx="308">
                  <c:v>125854.55988056773</c:v>
                </c:pt>
                <c:pt idx="309">
                  <c:v>125854.55988056771</c:v>
                </c:pt>
                <c:pt idx="310">
                  <c:v>125854.55988056771</c:v>
                </c:pt>
                <c:pt idx="311">
                  <c:v>125854.55988056771</c:v>
                </c:pt>
                <c:pt idx="312">
                  <c:v>125854.55988056771</c:v>
                </c:pt>
                <c:pt idx="313">
                  <c:v>125854.55988056773</c:v>
                </c:pt>
                <c:pt idx="314">
                  <c:v>125854.55988056773</c:v>
                </c:pt>
                <c:pt idx="315">
                  <c:v>125854.55988056773</c:v>
                </c:pt>
                <c:pt idx="316">
                  <c:v>125854.55988056771</c:v>
                </c:pt>
                <c:pt idx="317">
                  <c:v>125854.55988056773</c:v>
                </c:pt>
                <c:pt idx="318">
                  <c:v>125854.55988056774</c:v>
                </c:pt>
                <c:pt idx="319">
                  <c:v>125854.55988056774</c:v>
                </c:pt>
                <c:pt idx="320">
                  <c:v>125854.55988056773</c:v>
                </c:pt>
                <c:pt idx="321">
                  <c:v>125854.55988056774</c:v>
                </c:pt>
                <c:pt idx="322">
                  <c:v>125854.55988056773</c:v>
                </c:pt>
                <c:pt idx="323">
                  <c:v>125854.55988056773</c:v>
                </c:pt>
                <c:pt idx="324">
                  <c:v>125854.55988056773</c:v>
                </c:pt>
                <c:pt idx="325">
                  <c:v>125854.55988056771</c:v>
                </c:pt>
                <c:pt idx="326">
                  <c:v>125854.55988056774</c:v>
                </c:pt>
                <c:pt idx="327">
                  <c:v>125854.55988056774</c:v>
                </c:pt>
                <c:pt idx="328">
                  <c:v>125854.55988056776</c:v>
                </c:pt>
                <c:pt idx="329">
                  <c:v>125854.55988056773</c:v>
                </c:pt>
                <c:pt idx="330">
                  <c:v>125854.55988056774</c:v>
                </c:pt>
                <c:pt idx="331">
                  <c:v>125854.55988056776</c:v>
                </c:pt>
                <c:pt idx="332">
                  <c:v>125854.55988056776</c:v>
                </c:pt>
                <c:pt idx="333">
                  <c:v>125854.55988056774</c:v>
                </c:pt>
                <c:pt idx="334">
                  <c:v>125854.55988056776</c:v>
                </c:pt>
                <c:pt idx="335">
                  <c:v>125854.55988056776</c:v>
                </c:pt>
                <c:pt idx="336">
                  <c:v>125854.55988056776</c:v>
                </c:pt>
                <c:pt idx="337">
                  <c:v>125854.55988056776</c:v>
                </c:pt>
                <c:pt idx="338">
                  <c:v>125854.55988056776</c:v>
                </c:pt>
                <c:pt idx="339">
                  <c:v>125854.55988056774</c:v>
                </c:pt>
                <c:pt idx="340">
                  <c:v>125854.55988056776</c:v>
                </c:pt>
                <c:pt idx="341">
                  <c:v>125854.55988056776</c:v>
                </c:pt>
                <c:pt idx="342">
                  <c:v>125854.55988056776</c:v>
                </c:pt>
                <c:pt idx="343">
                  <c:v>125854.55988056774</c:v>
                </c:pt>
                <c:pt idx="344">
                  <c:v>125854.55988056776</c:v>
                </c:pt>
                <c:pt idx="345">
                  <c:v>125854.55988056776</c:v>
                </c:pt>
                <c:pt idx="346">
                  <c:v>125854.55988056771</c:v>
                </c:pt>
                <c:pt idx="347">
                  <c:v>125854.55988056774</c:v>
                </c:pt>
                <c:pt idx="348">
                  <c:v>125854.55988056774</c:v>
                </c:pt>
                <c:pt idx="349">
                  <c:v>125854.55988056774</c:v>
                </c:pt>
                <c:pt idx="350">
                  <c:v>125854.55988056774</c:v>
                </c:pt>
                <c:pt idx="351">
                  <c:v>125854.55988056774</c:v>
                </c:pt>
                <c:pt idx="352">
                  <c:v>125854.55988056774</c:v>
                </c:pt>
                <c:pt idx="353">
                  <c:v>125854.55988056776</c:v>
                </c:pt>
                <c:pt idx="354">
                  <c:v>125854.55988056771</c:v>
                </c:pt>
                <c:pt idx="355">
                  <c:v>125854.55988056774</c:v>
                </c:pt>
                <c:pt idx="356">
                  <c:v>125854.55988056773</c:v>
                </c:pt>
                <c:pt idx="357">
                  <c:v>125854.55988056774</c:v>
                </c:pt>
                <c:pt idx="358">
                  <c:v>125854.55988056774</c:v>
                </c:pt>
                <c:pt idx="359">
                  <c:v>125854.55988056771</c:v>
                </c:pt>
                <c:pt idx="360">
                  <c:v>125854.55988056773</c:v>
                </c:pt>
                <c:pt idx="361">
                  <c:v>125854.55988056774</c:v>
                </c:pt>
                <c:pt idx="362">
                  <c:v>125854.55988056773</c:v>
                </c:pt>
                <c:pt idx="363">
                  <c:v>125854.55988056774</c:v>
                </c:pt>
                <c:pt idx="364">
                  <c:v>125854.55988056773</c:v>
                </c:pt>
                <c:pt idx="365">
                  <c:v>125854.55988056774</c:v>
                </c:pt>
                <c:pt idx="366">
                  <c:v>125854.55988056773</c:v>
                </c:pt>
                <c:pt idx="367">
                  <c:v>125854.55988056776</c:v>
                </c:pt>
                <c:pt idx="368">
                  <c:v>125854.55988056773</c:v>
                </c:pt>
                <c:pt idx="369">
                  <c:v>125854.55988056776</c:v>
                </c:pt>
                <c:pt idx="370">
                  <c:v>125854.55988056773</c:v>
                </c:pt>
                <c:pt idx="371">
                  <c:v>125854.55988056774</c:v>
                </c:pt>
                <c:pt idx="372">
                  <c:v>125854.55988056771</c:v>
                </c:pt>
                <c:pt idx="373">
                  <c:v>125854.55988056773</c:v>
                </c:pt>
                <c:pt idx="374">
                  <c:v>125854.55988056776</c:v>
                </c:pt>
                <c:pt idx="375">
                  <c:v>125854.55988056774</c:v>
                </c:pt>
                <c:pt idx="376">
                  <c:v>125854.55988056774</c:v>
                </c:pt>
                <c:pt idx="377">
                  <c:v>125854.55988056773</c:v>
                </c:pt>
                <c:pt idx="378">
                  <c:v>125854.55988056774</c:v>
                </c:pt>
                <c:pt idx="379">
                  <c:v>125854.55988056773</c:v>
                </c:pt>
                <c:pt idx="380">
                  <c:v>125854.55988056773</c:v>
                </c:pt>
                <c:pt idx="381">
                  <c:v>125854.55988056773</c:v>
                </c:pt>
                <c:pt idx="382">
                  <c:v>125854.55988056774</c:v>
                </c:pt>
                <c:pt idx="383">
                  <c:v>125854.55988056773</c:v>
                </c:pt>
                <c:pt idx="384">
                  <c:v>125854.55988056773</c:v>
                </c:pt>
                <c:pt idx="385">
                  <c:v>125854.55988056771</c:v>
                </c:pt>
                <c:pt idx="386">
                  <c:v>125854.55988056773</c:v>
                </c:pt>
                <c:pt idx="387">
                  <c:v>125854.55988056771</c:v>
                </c:pt>
                <c:pt idx="388">
                  <c:v>125854.55988056771</c:v>
                </c:pt>
                <c:pt idx="389">
                  <c:v>125854.55988056773</c:v>
                </c:pt>
                <c:pt idx="390">
                  <c:v>125854.55988056771</c:v>
                </c:pt>
                <c:pt idx="391">
                  <c:v>125854.55988056771</c:v>
                </c:pt>
                <c:pt idx="392">
                  <c:v>125854.55988056773</c:v>
                </c:pt>
                <c:pt idx="393">
                  <c:v>125854.55988056773</c:v>
                </c:pt>
                <c:pt idx="394">
                  <c:v>125854.55988056771</c:v>
                </c:pt>
                <c:pt idx="395">
                  <c:v>125854.55988056771</c:v>
                </c:pt>
                <c:pt idx="396">
                  <c:v>125854.55988056773</c:v>
                </c:pt>
                <c:pt idx="397">
                  <c:v>125854.55988056774</c:v>
                </c:pt>
                <c:pt idx="398">
                  <c:v>125854.55988056776</c:v>
                </c:pt>
                <c:pt idx="399">
                  <c:v>125854.55988056776</c:v>
                </c:pt>
                <c:pt idx="400">
                  <c:v>125854.55988056773</c:v>
                </c:pt>
                <c:pt idx="401">
                  <c:v>125854.55988056774</c:v>
                </c:pt>
                <c:pt idx="402">
                  <c:v>125854.55988056774</c:v>
                </c:pt>
                <c:pt idx="403">
                  <c:v>125854.55988056773</c:v>
                </c:pt>
                <c:pt idx="404">
                  <c:v>125854.55988056776</c:v>
                </c:pt>
                <c:pt idx="405">
                  <c:v>125854.55988056776</c:v>
                </c:pt>
                <c:pt idx="406">
                  <c:v>125854.55988056774</c:v>
                </c:pt>
                <c:pt idx="407">
                  <c:v>125854.55988056776</c:v>
                </c:pt>
                <c:pt idx="408">
                  <c:v>125854.55988056773</c:v>
                </c:pt>
                <c:pt idx="409">
                  <c:v>125854.55988056774</c:v>
                </c:pt>
                <c:pt idx="410">
                  <c:v>125854.55988056774</c:v>
                </c:pt>
                <c:pt idx="411">
                  <c:v>125854.55988056776</c:v>
                </c:pt>
                <c:pt idx="412">
                  <c:v>125854.55988056773</c:v>
                </c:pt>
                <c:pt idx="413">
                  <c:v>125854.55988056773</c:v>
                </c:pt>
                <c:pt idx="414">
                  <c:v>125854.55988056773</c:v>
                </c:pt>
                <c:pt idx="415">
                  <c:v>125854.55988056774</c:v>
                </c:pt>
                <c:pt idx="416">
                  <c:v>125854.55988056774</c:v>
                </c:pt>
                <c:pt idx="417">
                  <c:v>125854.55988056776</c:v>
                </c:pt>
                <c:pt idx="418">
                  <c:v>125854.55988056776</c:v>
                </c:pt>
                <c:pt idx="419">
                  <c:v>125854.55988056776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A-4E71-8677-9CAA65DD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90336"/>
        <c:axId val="730529456"/>
      </c:barChart>
      <c:dateAx>
        <c:axId val="99090336"/>
        <c:scaling>
          <c:orientation val="minMax"/>
        </c:scaling>
        <c:delete val="0"/>
        <c:axPos val="b"/>
        <c:numFmt formatCode="yyyy\.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29456"/>
        <c:crosses val="autoZero"/>
        <c:auto val="1"/>
        <c:lblOffset val="100"/>
        <c:baseTimeUnit val="months"/>
      </c:dateAx>
      <c:valAx>
        <c:axId val="73052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_);[Red]\(&quot;¥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09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164224</xdr:colOff>
      <xdr:row>79</xdr:row>
      <xdr:rowOff>45983</xdr:rowOff>
    </xdr:from>
    <xdr:to>
      <xdr:col>20</xdr:col>
      <xdr:colOff>716017</xdr:colOff>
      <xdr:row>101</xdr:row>
      <xdr:rowOff>151086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B611BB-0A14-F824-1466-650522134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ome-constructio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8"/>
  <sheetViews>
    <sheetView tabSelected="1" zoomScale="175" zoomScaleNormal="175" workbookViewId="0">
      <selection activeCell="B1" sqref="B1"/>
    </sheetView>
  </sheetViews>
  <sheetFormatPr defaultColWidth="12.875" defaultRowHeight="14.25" x14ac:dyDescent="0.15"/>
  <cols>
    <col min="1" max="1" width="3.625" style="1" customWidth="1"/>
    <col min="2" max="2" width="16.125" style="1" customWidth="1"/>
    <col min="3" max="3" width="20" style="1" customWidth="1"/>
    <col min="4" max="4" width="12.75" style="3" customWidth="1"/>
    <col min="5" max="5" width="11.625" style="4" customWidth="1"/>
    <col min="6" max="13" width="11.625" style="3" customWidth="1"/>
    <col min="14" max="15" width="11.625" style="4" customWidth="1"/>
    <col min="16" max="16" width="9.375" style="4" customWidth="1"/>
    <col min="17" max="17" width="18.875" style="4" customWidth="1"/>
    <col min="18" max="18" width="7.625" style="4" customWidth="1"/>
    <col min="19" max="19" width="13.375" style="4" customWidth="1"/>
    <col min="20" max="20" width="12.875" style="4" customWidth="1"/>
    <col min="21" max="25" width="10.125" style="4" customWidth="1"/>
    <col min="26" max="26" width="16.625" style="4" customWidth="1"/>
    <col min="27" max="27" width="10.5" style="4" customWidth="1"/>
    <col min="28" max="28" width="10.25" style="1" customWidth="1"/>
    <col min="29" max="29" width="9.625" style="1" customWidth="1"/>
    <col min="30" max="31" width="10.5" style="1" customWidth="1"/>
    <col min="32" max="32" width="13.625" style="1" customWidth="1"/>
    <col min="33" max="33" width="6.375" style="1" customWidth="1"/>
    <col min="34" max="34" width="8.125" style="1" customWidth="1"/>
    <col min="35" max="35" width="7.125" style="1" customWidth="1"/>
    <col min="36" max="16384" width="12.875" style="1"/>
  </cols>
  <sheetData>
    <row r="1" spans="1:6" x14ac:dyDescent="0.15">
      <c r="B1" s="2" t="s">
        <v>139</v>
      </c>
    </row>
    <row r="3" spans="1:6" x14ac:dyDescent="0.15">
      <c r="A3" s="231" t="s">
        <v>91</v>
      </c>
      <c r="B3" s="231"/>
      <c r="C3" s="231"/>
      <c r="D3" s="232"/>
      <c r="E3" s="233"/>
      <c r="F3" s="232"/>
    </row>
    <row r="4" spans="1:6" x14ac:dyDescent="0.15">
      <c r="A4" s="231"/>
      <c r="B4" s="231" t="s">
        <v>92</v>
      </c>
      <c r="C4" s="46" t="s">
        <v>93</v>
      </c>
      <c r="D4" s="232"/>
      <c r="E4" s="233"/>
      <c r="F4" s="232"/>
    </row>
    <row r="5" spans="1:6" x14ac:dyDescent="0.15">
      <c r="A5" s="231"/>
      <c r="B5" s="231"/>
      <c r="C5" s="46"/>
      <c r="D5" s="232"/>
      <c r="E5" s="233"/>
      <c r="F5" s="232"/>
    </row>
    <row r="6" spans="1:6" x14ac:dyDescent="0.15">
      <c r="A6" s="231" t="s">
        <v>99</v>
      </c>
      <c r="B6" s="231"/>
      <c r="C6" s="46"/>
      <c r="D6" s="232"/>
      <c r="E6" s="233"/>
      <c r="F6" s="232"/>
    </row>
    <row r="7" spans="1:6" x14ac:dyDescent="0.15">
      <c r="A7" s="231"/>
      <c r="B7" s="234" t="s">
        <v>94</v>
      </c>
      <c r="C7" s="231"/>
      <c r="D7" s="232"/>
      <c r="E7" s="233"/>
      <c r="F7" s="232"/>
    </row>
    <row r="8" spans="1:6" x14ac:dyDescent="0.15">
      <c r="A8" s="231"/>
      <c r="B8" s="235" t="s">
        <v>100</v>
      </c>
      <c r="C8" s="231"/>
      <c r="D8" s="232"/>
      <c r="E8" s="233"/>
      <c r="F8" s="232"/>
    </row>
    <row r="10" spans="1:6" x14ac:dyDescent="0.15">
      <c r="A10" s="1" t="s">
        <v>95</v>
      </c>
    </row>
    <row r="11" spans="1:6" x14ac:dyDescent="0.15">
      <c r="B11" s="1" t="s">
        <v>103</v>
      </c>
    </row>
    <row r="12" spans="1:6" x14ac:dyDescent="0.15">
      <c r="B12" s="1" t="s">
        <v>101</v>
      </c>
    </row>
    <row r="13" spans="1:6" x14ac:dyDescent="0.15">
      <c r="B13" s="1" t="s">
        <v>102</v>
      </c>
    </row>
    <row r="15" spans="1:6" x14ac:dyDescent="0.15">
      <c r="A15" s="1" t="s">
        <v>96</v>
      </c>
    </row>
    <row r="16" spans="1:6" x14ac:dyDescent="0.15">
      <c r="B16" s="1" t="s">
        <v>111</v>
      </c>
      <c r="D16" s="5" t="s">
        <v>97</v>
      </c>
      <c r="E16" s="3" t="s">
        <v>98</v>
      </c>
    </row>
    <row r="17" spans="1:28" x14ac:dyDescent="0.15">
      <c r="B17" s="1" t="s">
        <v>110</v>
      </c>
    </row>
    <row r="19" spans="1:28" x14ac:dyDescent="0.15">
      <c r="A19" s="1" t="s">
        <v>104</v>
      </c>
    </row>
    <row r="20" spans="1:28" x14ac:dyDescent="0.15">
      <c r="B20" s="55" t="s">
        <v>42</v>
      </c>
      <c r="C20" s="63" t="s">
        <v>27</v>
      </c>
      <c r="D20" s="56" t="s">
        <v>41</v>
      </c>
    </row>
    <row r="21" spans="1:28" x14ac:dyDescent="0.15">
      <c r="B21" s="54" t="s">
        <v>113</v>
      </c>
      <c r="C21" s="64" t="s">
        <v>114</v>
      </c>
      <c r="D21" s="57">
        <v>0</v>
      </c>
    </row>
    <row r="22" spans="1:28" x14ac:dyDescent="0.15">
      <c r="B22" s="53" t="s">
        <v>46</v>
      </c>
      <c r="C22" s="65" t="s">
        <v>26</v>
      </c>
      <c r="D22" s="58">
        <v>50000000</v>
      </c>
      <c r="E22" s="8"/>
      <c r="F22" s="9"/>
      <c r="G22" s="10"/>
      <c r="H22" s="10"/>
      <c r="I22" s="10"/>
      <c r="J22" s="10"/>
      <c r="K22" s="10"/>
      <c r="L22" s="10"/>
      <c r="M22" s="10"/>
      <c r="N22" s="10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x14ac:dyDescent="0.15">
      <c r="B23" s="53" t="s">
        <v>47</v>
      </c>
      <c r="C23" s="65" t="s">
        <v>25</v>
      </c>
      <c r="D23" s="59">
        <v>35</v>
      </c>
      <c r="E23" s="8"/>
      <c r="F23" s="9"/>
      <c r="G23" s="10"/>
      <c r="H23" s="10"/>
      <c r="I23" s="10"/>
      <c r="J23" s="10"/>
      <c r="K23" s="10"/>
      <c r="L23" s="10"/>
      <c r="M23" s="10"/>
      <c r="N23" s="10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x14ac:dyDescent="0.15">
      <c r="B24" s="53" t="s">
        <v>59</v>
      </c>
      <c r="C24" s="65" t="s">
        <v>112</v>
      </c>
      <c r="D24" s="60">
        <v>3.2000000000000002E-3</v>
      </c>
      <c r="E24" s="8"/>
      <c r="F24" s="9"/>
      <c r="G24" s="10"/>
      <c r="H24" s="10"/>
      <c r="I24" s="10"/>
      <c r="J24" s="10"/>
      <c r="K24" s="10"/>
      <c r="L24" s="10"/>
      <c r="M24" s="10"/>
      <c r="N24" s="1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x14ac:dyDescent="0.15">
      <c r="B25" s="53" t="s">
        <v>81</v>
      </c>
      <c r="C25" s="65" t="s">
        <v>72</v>
      </c>
      <c r="D25" s="236">
        <f>PMT(D24/12,$D$23*12,-$D$22)</f>
        <v>125854.55988056776</v>
      </c>
      <c r="E25" s="8"/>
      <c r="F25" s="9"/>
      <c r="G25" s="10"/>
      <c r="H25" s="10"/>
      <c r="I25" s="10"/>
      <c r="J25" s="10"/>
      <c r="K25" s="10"/>
      <c r="L25" s="10"/>
      <c r="M25" s="10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x14ac:dyDescent="0.15">
      <c r="B26" s="168" t="s">
        <v>45</v>
      </c>
      <c r="C26" s="66" t="s">
        <v>25</v>
      </c>
      <c r="D26" s="61">
        <v>2023</v>
      </c>
      <c r="E26" s="12"/>
      <c r="F26" s="13"/>
      <c r="G26" s="1"/>
      <c r="H26" s="1"/>
      <c r="I26" s="1"/>
      <c r="J26" s="1"/>
      <c r="K26" s="1"/>
      <c r="L26" s="1"/>
      <c r="M26" s="1"/>
      <c r="N26" s="1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15">
      <c r="B27" s="169"/>
      <c r="C27" s="67" t="s">
        <v>44</v>
      </c>
      <c r="D27" s="62">
        <v>6</v>
      </c>
      <c r="E27" s="13"/>
      <c r="F27" s="1"/>
      <c r="G27" s="1"/>
      <c r="H27" s="1"/>
      <c r="I27" s="1"/>
      <c r="J27" s="1"/>
      <c r="K27" s="1"/>
      <c r="L27" s="1"/>
      <c r="M27" s="1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8" x14ac:dyDescent="0.15">
      <c r="B28" s="12"/>
      <c r="C28" s="15"/>
      <c r="D28" s="16" t="s">
        <v>82</v>
      </c>
      <c r="E28" s="13"/>
      <c r="F28" s="1"/>
      <c r="G28" s="1"/>
      <c r="H28" s="1"/>
      <c r="I28" s="1"/>
      <c r="J28" s="1"/>
      <c r="K28" s="1"/>
      <c r="L28" s="1"/>
      <c r="M28" s="1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8" x14ac:dyDescent="0.15">
      <c r="B29" s="12"/>
      <c r="C29" s="15"/>
      <c r="D29" s="16" t="s">
        <v>138</v>
      </c>
      <c r="E29" s="13"/>
      <c r="F29" s="1"/>
      <c r="G29" s="1"/>
      <c r="H29" s="1"/>
      <c r="I29" s="1"/>
      <c r="J29" s="1"/>
      <c r="K29" s="1"/>
      <c r="L29" s="1"/>
      <c r="M29" s="1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8" x14ac:dyDescent="0.15">
      <c r="B30" s="12"/>
      <c r="C30" s="15"/>
      <c r="D30" s="16"/>
      <c r="E30" s="13"/>
      <c r="F30" s="1"/>
      <c r="G30" s="1"/>
      <c r="H30" s="1"/>
      <c r="I30" s="1"/>
      <c r="J30" s="1"/>
      <c r="K30" s="1"/>
      <c r="L30" s="1"/>
      <c r="M30" s="1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8" x14ac:dyDescent="0.15">
      <c r="A31" s="1" t="s">
        <v>105</v>
      </c>
      <c r="C31" s="3"/>
      <c r="D31" s="1"/>
      <c r="E31" s="14"/>
      <c r="F31" s="1"/>
      <c r="G31" s="1"/>
      <c r="H31" s="1"/>
      <c r="I31" s="1"/>
      <c r="J31" s="1"/>
      <c r="K31" s="1"/>
      <c r="L31" s="1"/>
      <c r="M31" s="1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8" x14ac:dyDescent="0.15">
      <c r="B32" s="219" t="s">
        <v>42</v>
      </c>
      <c r="C32" s="220"/>
      <c r="D32" s="160" t="s">
        <v>27</v>
      </c>
      <c r="E32" s="165" t="s">
        <v>90</v>
      </c>
      <c r="F32" s="166"/>
      <c r="G32" s="166"/>
      <c r="H32" s="166"/>
      <c r="I32" s="184"/>
      <c r="J32" s="165" t="s">
        <v>32</v>
      </c>
      <c r="K32" s="166"/>
      <c r="L32" s="166"/>
      <c r="M32" s="166"/>
      <c r="N32" s="166"/>
      <c r="O32" s="18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9" x14ac:dyDescent="0.15">
      <c r="B33" s="221"/>
      <c r="C33" s="222"/>
      <c r="D33" s="161"/>
      <c r="E33" s="149" t="s">
        <v>85</v>
      </c>
      <c r="F33" s="77" t="s">
        <v>86</v>
      </c>
      <c r="G33" s="77" t="s">
        <v>87</v>
      </c>
      <c r="H33" s="77" t="s">
        <v>88</v>
      </c>
      <c r="I33" s="90" t="s">
        <v>89</v>
      </c>
      <c r="J33" s="216"/>
      <c r="K33" s="217"/>
      <c r="L33" s="217"/>
      <c r="M33" s="217"/>
      <c r="N33" s="217"/>
      <c r="O33" s="218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x14ac:dyDescent="0.15">
      <c r="B34" s="188" t="s">
        <v>52</v>
      </c>
      <c r="C34" s="98" t="s">
        <v>25</v>
      </c>
      <c r="D34" s="86" t="s">
        <v>24</v>
      </c>
      <c r="E34" s="79">
        <f>D26</f>
        <v>2023</v>
      </c>
      <c r="F34" s="78"/>
      <c r="G34" s="78"/>
      <c r="H34" s="78"/>
      <c r="I34" s="91"/>
      <c r="J34" s="178" t="s">
        <v>83</v>
      </c>
      <c r="K34" s="179"/>
      <c r="L34" s="179"/>
      <c r="M34" s="179"/>
      <c r="N34" s="179"/>
      <c r="O34" s="180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x14ac:dyDescent="0.15">
      <c r="B35" s="172"/>
      <c r="C35" s="69" t="s">
        <v>44</v>
      </c>
      <c r="D35" s="87" t="s">
        <v>24</v>
      </c>
      <c r="E35" s="80">
        <f>D27</f>
        <v>6</v>
      </c>
      <c r="F35" s="70"/>
      <c r="G35" s="70"/>
      <c r="H35" s="70"/>
      <c r="I35" s="92"/>
      <c r="J35" s="228" t="s">
        <v>83</v>
      </c>
      <c r="K35" s="229"/>
      <c r="L35" s="229"/>
      <c r="M35" s="229"/>
      <c r="N35" s="229"/>
      <c r="O35" s="230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x14ac:dyDescent="0.15">
      <c r="B36" s="172"/>
      <c r="C36" s="69" t="s">
        <v>48</v>
      </c>
      <c r="D36" s="87" t="s">
        <v>24</v>
      </c>
      <c r="E36" s="81">
        <f>IF(E34&amp;E35="","",DATE(E34,E35,1))</f>
        <v>45078</v>
      </c>
      <c r="F36" s="72" t="str">
        <f t="shared" ref="F36:I36" si="0">IF(F34&amp;F35="","",DATE(F34,F35,1))</f>
        <v/>
      </c>
      <c r="G36" s="72" t="str">
        <f t="shared" si="0"/>
        <v/>
      </c>
      <c r="H36" s="72" t="str">
        <f t="shared" si="0"/>
        <v/>
      </c>
      <c r="I36" s="93" t="str">
        <f t="shared" si="0"/>
        <v/>
      </c>
      <c r="J36" s="185"/>
      <c r="K36" s="186"/>
      <c r="L36" s="186"/>
      <c r="M36" s="186"/>
      <c r="N36" s="186"/>
      <c r="O36" s="187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x14ac:dyDescent="0.15">
      <c r="B37" s="170" t="s">
        <v>73</v>
      </c>
      <c r="C37" s="171"/>
      <c r="D37" s="88" t="s">
        <v>24</v>
      </c>
      <c r="E37" s="81" t="s">
        <v>60</v>
      </c>
      <c r="F37" s="72" t="str">
        <f>IF(F36&lt;&gt;"",_xlfn.IFS($C$48=計算リスト!$B$5,DATE(F34+5,F35-1,1),$C$48=計算リスト!$B$6,DATE(F34,F35-1,1)),"")</f>
        <v/>
      </c>
      <c r="G37" s="72" t="str">
        <f>IF(G36&lt;&gt;"",_xlfn.IFS($C$48=計算リスト!$B$5,DATE(G34+5,G35-1,1),$C$48=計算リスト!$B$6,DATE(G34,G35-1,1)),"")</f>
        <v/>
      </c>
      <c r="H37" s="72" t="str">
        <f>IF(H36&lt;&gt;"",_xlfn.IFS($C$48=計算リスト!$B$5,DATE(H34+5,H35-1,1),$C$48=計算リスト!$B$6,DATE(H34,H35-1,1)),"")</f>
        <v/>
      </c>
      <c r="I37" s="93" t="str">
        <f>IF(I36&lt;&gt;"",_xlfn.IFS($C$48=計算リスト!$B$5,DATE(I34+5,I35-1,1),$C$48=計算リスト!$B$6,DATE(I34,I35-1,1)),"")</f>
        <v/>
      </c>
      <c r="J37" s="228"/>
      <c r="K37" s="229"/>
      <c r="L37" s="229"/>
      <c r="M37" s="229"/>
      <c r="N37" s="229"/>
      <c r="O37" s="230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x14ac:dyDescent="0.15">
      <c r="B38" s="170" t="s">
        <v>74</v>
      </c>
      <c r="C38" s="171"/>
      <c r="D38" s="88"/>
      <c r="E38" s="81" t="s">
        <v>60</v>
      </c>
      <c r="F38" s="72" t="str">
        <f>IF(F36&lt;&gt;"",_xlfn.IFS($C$48=計算リスト!$B$5,DATE(F34+5,F35,1),$C$48=計算リスト!$B$6,DATE(F34,F35,1)),"")</f>
        <v/>
      </c>
      <c r="G38" s="72" t="str">
        <f>IF(G36&lt;&gt;"",_xlfn.IFS($C$48=計算リスト!$B$5,DATE(G34+5,G35,1),$C$48=計算リスト!$B$6,DATE(G34,G35,1)),"")</f>
        <v/>
      </c>
      <c r="H38" s="72" t="str">
        <f>IF(H36&lt;&gt;"",_xlfn.IFS($C$48=計算リスト!$B$5,DATE(H34+5,H35,1),$C$48=計算リスト!$B$6,DATE(H34,H35,1)),"")</f>
        <v/>
      </c>
      <c r="I38" s="93" t="str">
        <f>IF(I36&lt;&gt;"",_xlfn.IFS($C$48=計算リスト!$B$5,DATE(I34+5,I35,1),$C$48=計算リスト!$B$6,DATE(I34,I35,1)),"")</f>
        <v/>
      </c>
      <c r="J38" s="185"/>
      <c r="K38" s="186"/>
      <c r="L38" s="186"/>
      <c r="M38" s="186"/>
      <c r="N38" s="186"/>
      <c r="O38" s="187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x14ac:dyDescent="0.15">
      <c r="B39" s="170" t="s">
        <v>53</v>
      </c>
      <c r="C39" s="171"/>
      <c r="D39" s="88" t="s">
        <v>26</v>
      </c>
      <c r="E39" s="82" t="s">
        <v>24</v>
      </c>
      <c r="F39" s="73" t="e">
        <f>VLOOKUP(F37,$B$108:$Q$528,16,FALSE)</f>
        <v>#N/A</v>
      </c>
      <c r="G39" s="73" t="e">
        <f>VLOOKUP(G37,$B$108:$Q$528,16,FALSE)</f>
        <v>#N/A</v>
      </c>
      <c r="H39" s="73" t="e">
        <f>VLOOKUP(H37,$B$108:$Q$528,16,FALSE)</f>
        <v>#N/A</v>
      </c>
      <c r="I39" s="94" t="e">
        <f>VLOOKUP(I37,$B$108:$Q$528,16,FALSE)</f>
        <v>#N/A</v>
      </c>
      <c r="J39" s="228"/>
      <c r="K39" s="229"/>
      <c r="L39" s="229"/>
      <c r="M39" s="229"/>
      <c r="N39" s="229"/>
      <c r="O39" s="230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x14ac:dyDescent="0.15">
      <c r="B40" s="170" t="s">
        <v>51</v>
      </c>
      <c r="C40" s="171"/>
      <c r="D40" s="88" t="s">
        <v>24</v>
      </c>
      <c r="E40" s="82" t="s">
        <v>24</v>
      </c>
      <c r="F40" s="73" t="e">
        <f>VLOOKUP(F37,$B$108:$Q$528,2,FALSE)-1</f>
        <v>#N/A</v>
      </c>
      <c r="G40" s="73" t="e">
        <f>VLOOKUP(G37,$B$108:$Q$528,2,FALSE)-1</f>
        <v>#N/A</v>
      </c>
      <c r="H40" s="73" t="e">
        <f>VLOOKUP(H37,$B$108:$Q$528,2,FALSE)-1</f>
        <v>#N/A</v>
      </c>
      <c r="I40" s="94" t="e">
        <f>VLOOKUP(I37,$B$108:$Q$528,2,FALSE)-1</f>
        <v>#N/A</v>
      </c>
      <c r="J40" s="228"/>
      <c r="K40" s="229"/>
      <c r="L40" s="229"/>
      <c r="M40" s="229"/>
      <c r="N40" s="229"/>
      <c r="O40" s="230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x14ac:dyDescent="0.15">
      <c r="B41" s="172" t="s">
        <v>2</v>
      </c>
      <c r="C41" s="173"/>
      <c r="D41" s="87" t="s">
        <v>24</v>
      </c>
      <c r="E41" s="83">
        <f>D24</f>
        <v>3.2000000000000002E-3</v>
      </c>
      <c r="F41" s="74"/>
      <c r="G41" s="74"/>
      <c r="H41" s="74"/>
      <c r="I41" s="95"/>
      <c r="J41" s="228"/>
      <c r="K41" s="229"/>
      <c r="L41" s="229"/>
      <c r="M41" s="229"/>
      <c r="N41" s="229"/>
      <c r="O41" s="230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x14ac:dyDescent="0.15">
      <c r="B42" s="170" t="s">
        <v>10</v>
      </c>
      <c r="C42" s="171"/>
      <c r="D42" s="88" t="s">
        <v>26</v>
      </c>
      <c r="E42" s="84">
        <f>PMT(E41/12,$D$23*12,-$D$22)</f>
        <v>125854.55988056776</v>
      </c>
      <c r="F42" s="75" t="e">
        <f>PMT(F41/12,F40,-F39)</f>
        <v>#N/A</v>
      </c>
      <c r="G42" s="75" t="e">
        <f t="shared" ref="G42:I42" si="1">PMT(G41/12,G40,-G39)</f>
        <v>#N/A</v>
      </c>
      <c r="H42" s="75" t="e">
        <f t="shared" si="1"/>
        <v>#N/A</v>
      </c>
      <c r="I42" s="96" t="e">
        <f t="shared" si="1"/>
        <v>#N/A</v>
      </c>
      <c r="J42" s="228"/>
      <c r="K42" s="229"/>
      <c r="L42" s="229"/>
      <c r="M42" s="229"/>
      <c r="N42" s="229"/>
      <c r="O42" s="230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28.5" customHeight="1" x14ac:dyDescent="0.15">
      <c r="B43" s="170" t="s">
        <v>80</v>
      </c>
      <c r="C43" s="171"/>
      <c r="D43" s="88" t="s">
        <v>26</v>
      </c>
      <c r="E43" s="84" t="s">
        <v>16</v>
      </c>
      <c r="F43" s="75">
        <f>_xlfn.IFS($C$49=計算リスト!$B$5,E42*1.25,$C$49=計算リスト!$B$6,E42*1E+23)</f>
        <v>157318.1998507097</v>
      </c>
      <c r="G43" s="75" t="e">
        <f>_xlfn.IFS($C$49=計算リスト!$B$5,F42*1.25,$C$49=計算リスト!$B$6,F42*1E+23)</f>
        <v>#N/A</v>
      </c>
      <c r="H43" s="75" t="e">
        <f>_xlfn.IFS($C$49=計算リスト!$B$5,G42*1.25,$C$49=計算リスト!$B$6,G42*1E+23)</f>
        <v>#N/A</v>
      </c>
      <c r="I43" s="96" t="e">
        <f>_xlfn.IFS($C$49=計算リスト!$B$5,H42*1.25,$C$49=計算リスト!$B$6,H42*1E+23)</f>
        <v>#N/A</v>
      </c>
      <c r="J43" s="228"/>
      <c r="K43" s="229"/>
      <c r="L43" s="229"/>
      <c r="M43" s="229"/>
      <c r="N43" s="229"/>
      <c r="O43" s="230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28.5" customHeight="1" x14ac:dyDescent="0.15">
      <c r="B44" s="174" t="s">
        <v>20</v>
      </c>
      <c r="C44" s="175"/>
      <c r="D44" s="89" t="s">
        <v>26</v>
      </c>
      <c r="E44" s="85" t="s">
        <v>60</v>
      </c>
      <c r="F44" s="76" t="e">
        <f>MIN(F42:F43)</f>
        <v>#N/A</v>
      </c>
      <c r="G44" s="76" t="e">
        <f t="shared" ref="G44:I44" si="2">MIN(G42:G43)</f>
        <v>#N/A</v>
      </c>
      <c r="H44" s="76" t="e">
        <f t="shared" si="2"/>
        <v>#N/A</v>
      </c>
      <c r="I44" s="97" t="e">
        <f t="shared" si="2"/>
        <v>#N/A</v>
      </c>
      <c r="J44" s="189"/>
      <c r="K44" s="190"/>
      <c r="L44" s="190"/>
      <c r="M44" s="190"/>
      <c r="N44" s="190"/>
      <c r="O44" s="191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x14ac:dyDescent="0.15">
      <c r="C45" s="3"/>
      <c r="D45" s="1"/>
      <c r="E45" s="14"/>
      <c r="F45" s="1"/>
      <c r="G45" s="1"/>
      <c r="H45" s="1"/>
      <c r="I45" s="1"/>
      <c r="J45" s="1"/>
      <c r="K45" s="1"/>
      <c r="L45" s="1"/>
      <c r="M45" s="1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9" x14ac:dyDescent="0.15">
      <c r="A46" s="1" t="s">
        <v>107</v>
      </c>
      <c r="C46" s="3"/>
      <c r="D46" s="1"/>
      <c r="E46" s="14"/>
      <c r="F46" s="1"/>
      <c r="G46" s="1"/>
      <c r="H46" s="1"/>
      <c r="I46" s="1"/>
      <c r="J46" s="1"/>
      <c r="K46" s="1"/>
      <c r="L46" s="1"/>
      <c r="M46" s="1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9" x14ac:dyDescent="0.15">
      <c r="B47" s="6" t="s">
        <v>43</v>
      </c>
      <c r="C47" s="7" t="s">
        <v>5</v>
      </c>
      <c r="D47" s="1"/>
      <c r="E47" s="1"/>
      <c r="F47" s="1"/>
      <c r="G47" s="1"/>
      <c r="H47" s="1"/>
      <c r="I47" s="1"/>
      <c r="J47" s="1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"/>
      <c r="Z47" s="1"/>
      <c r="AA47" s="1"/>
    </row>
    <row r="48" spans="1:29" x14ac:dyDescent="0.15">
      <c r="B48" s="101" t="s">
        <v>57</v>
      </c>
      <c r="C48" s="102" t="s">
        <v>3</v>
      </c>
      <c r="D48" s="1"/>
      <c r="E48" s="1"/>
      <c r="F48" s="1"/>
      <c r="G48" s="1"/>
      <c r="H48" s="1"/>
      <c r="I48" s="1"/>
      <c r="J48" s="1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"/>
      <c r="Z48" s="1"/>
      <c r="AA48" s="1"/>
    </row>
    <row r="49" spans="1:29" x14ac:dyDescent="0.15">
      <c r="B49" s="99" t="s">
        <v>58</v>
      </c>
      <c r="C49" s="100" t="s">
        <v>3</v>
      </c>
      <c r="D49" s="1"/>
      <c r="E49" s="1"/>
      <c r="F49" s="1"/>
      <c r="G49" s="1"/>
      <c r="H49" s="1"/>
      <c r="I49" s="1"/>
      <c r="J49" s="1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"/>
      <c r="Z49" s="1"/>
      <c r="AA49" s="1"/>
    </row>
    <row r="50" spans="1:29" x14ac:dyDescent="0.15">
      <c r="C50" s="3"/>
      <c r="D50" s="1"/>
      <c r="E50" s="14"/>
      <c r="F50" s="1"/>
      <c r="G50" s="1"/>
      <c r="H50" s="1"/>
      <c r="I50" s="1"/>
      <c r="J50" s="1"/>
      <c r="K50" s="1"/>
      <c r="L50" s="1"/>
      <c r="M50" s="1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9" x14ac:dyDescent="0.15">
      <c r="C51" s="3"/>
      <c r="D51" s="1"/>
      <c r="E51" s="14"/>
      <c r="F51" s="1"/>
      <c r="G51" s="1"/>
      <c r="H51" s="1"/>
      <c r="I51" s="1"/>
      <c r="J51" s="1"/>
      <c r="K51" s="1"/>
      <c r="L51" s="1"/>
      <c r="M51" s="1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9" x14ac:dyDescent="0.15">
      <c r="A52" s="1" t="s">
        <v>106</v>
      </c>
      <c r="C52" s="3"/>
      <c r="D52" s="1"/>
      <c r="E52" s="14"/>
      <c r="F52" s="1"/>
      <c r="G52" s="1"/>
      <c r="H52" s="1"/>
      <c r="I52" s="1"/>
      <c r="J52" s="1"/>
      <c r="K52" s="1"/>
      <c r="L52" s="1"/>
      <c r="M52" s="1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9" x14ac:dyDescent="0.15">
      <c r="B53" s="103" t="s">
        <v>42</v>
      </c>
      <c r="C53" s="104" t="s">
        <v>27</v>
      </c>
      <c r="D53" s="110" t="s">
        <v>28</v>
      </c>
      <c r="E53" s="165" t="s">
        <v>32</v>
      </c>
      <c r="F53" s="166"/>
      <c r="G53" s="166"/>
      <c r="H53" s="166"/>
      <c r="I53" s="166"/>
      <c r="J53" s="184"/>
      <c r="K53" s="1"/>
      <c r="L53" s="1"/>
      <c r="M53" s="1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9" x14ac:dyDescent="0.15">
      <c r="B54" s="105" t="s">
        <v>22</v>
      </c>
      <c r="C54" s="71" t="s">
        <v>24</v>
      </c>
      <c r="D54" s="111">
        <v>7.0000000000000001E-3</v>
      </c>
      <c r="E54" s="185" t="s">
        <v>66</v>
      </c>
      <c r="F54" s="186"/>
      <c r="G54" s="186"/>
      <c r="H54" s="186"/>
      <c r="I54" s="186"/>
      <c r="J54" s="187"/>
      <c r="K54" s="1"/>
      <c r="L54" s="1"/>
      <c r="M54" s="1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9" x14ac:dyDescent="0.15">
      <c r="B55" s="106" t="s">
        <v>23</v>
      </c>
      <c r="C55" s="107" t="s">
        <v>25</v>
      </c>
      <c r="D55" s="112">
        <v>13</v>
      </c>
      <c r="E55" s="185" t="s">
        <v>66</v>
      </c>
      <c r="F55" s="186"/>
      <c r="G55" s="186"/>
      <c r="H55" s="186"/>
      <c r="I55" s="186"/>
      <c r="J55" s="187"/>
      <c r="K55" s="1"/>
      <c r="L55" s="1"/>
      <c r="M55" s="1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9" ht="57" x14ac:dyDescent="0.15">
      <c r="B56" s="108" t="s">
        <v>67</v>
      </c>
      <c r="C56" s="107" t="s">
        <v>60</v>
      </c>
      <c r="D56" s="113" t="s">
        <v>62</v>
      </c>
      <c r="E56" s="185" t="s">
        <v>65</v>
      </c>
      <c r="F56" s="186"/>
      <c r="G56" s="186"/>
      <c r="H56" s="186"/>
      <c r="I56" s="186"/>
      <c r="J56" s="187"/>
      <c r="K56" s="1"/>
      <c r="L56" s="1"/>
      <c r="M56" s="1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9" ht="29.25" customHeight="1" x14ac:dyDescent="0.15">
      <c r="B57" s="151" t="s">
        <v>136</v>
      </c>
      <c r="C57" s="109" t="s">
        <v>68</v>
      </c>
      <c r="D57" s="114">
        <v>315000</v>
      </c>
      <c r="E57" s="181" t="s">
        <v>66</v>
      </c>
      <c r="F57" s="182"/>
      <c r="G57" s="182"/>
      <c r="H57" s="182"/>
      <c r="I57" s="182"/>
      <c r="J57" s="183"/>
      <c r="K57" s="1"/>
      <c r="L57" s="1"/>
      <c r="M57" s="1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9" x14ac:dyDescent="0.15">
      <c r="C58" s="3"/>
      <c r="D58" s="1"/>
      <c r="E58" s="14"/>
      <c r="F58" s="1"/>
      <c r="G58" s="1"/>
      <c r="H58" s="1"/>
      <c r="I58" s="1"/>
      <c r="J58" s="1"/>
      <c r="K58" s="1"/>
      <c r="L58" s="1"/>
      <c r="M58" s="1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9" x14ac:dyDescent="0.15">
      <c r="A59" s="1" t="s">
        <v>108</v>
      </c>
      <c r="C59" s="3"/>
      <c r="D59" s="1"/>
      <c r="E59" s="14"/>
      <c r="F59" s="1"/>
      <c r="G59" s="1"/>
      <c r="H59" s="1"/>
      <c r="I59" s="1"/>
      <c r="J59" s="1"/>
      <c r="K59" s="1"/>
      <c r="L59" s="1"/>
      <c r="M59" s="1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9" x14ac:dyDescent="0.15">
      <c r="B60" s="219" t="s">
        <v>42</v>
      </c>
      <c r="C60" s="223"/>
      <c r="D60" s="226" t="s">
        <v>135</v>
      </c>
      <c r="E60" s="165" t="s">
        <v>41</v>
      </c>
      <c r="F60" s="166"/>
      <c r="G60" s="166"/>
      <c r="H60" s="166"/>
      <c r="I60" s="166"/>
      <c r="J60" s="166"/>
      <c r="K60" s="166"/>
      <c r="L60" s="166"/>
      <c r="M60" s="166"/>
      <c r="N60" s="166"/>
      <c r="O60" s="167"/>
      <c r="P60" s="176" t="s">
        <v>76</v>
      </c>
      <c r="Q60" s="212"/>
      <c r="R60" s="212"/>
      <c r="S60" s="213"/>
      <c r="T60" s="14"/>
      <c r="U60" s="14"/>
      <c r="V60" s="14"/>
      <c r="W60" s="14"/>
      <c r="X60" s="14"/>
      <c r="Y60" s="14"/>
      <c r="Z60" s="14"/>
      <c r="AA60" s="14"/>
      <c r="AB60" s="14"/>
    </row>
    <row r="61" spans="1:29" ht="28.5" customHeight="1" x14ac:dyDescent="0.15">
      <c r="B61" s="224"/>
      <c r="C61" s="225"/>
      <c r="D61" s="227"/>
      <c r="E61" s="130" t="s">
        <v>124</v>
      </c>
      <c r="F61" s="130" t="s">
        <v>125</v>
      </c>
      <c r="G61" s="130" t="s">
        <v>126</v>
      </c>
      <c r="H61" s="130" t="s">
        <v>127</v>
      </c>
      <c r="I61" s="130" t="s">
        <v>128</v>
      </c>
      <c r="J61" s="130" t="s">
        <v>129</v>
      </c>
      <c r="K61" s="130" t="s">
        <v>130</v>
      </c>
      <c r="L61" s="130" t="s">
        <v>131</v>
      </c>
      <c r="M61" s="130" t="s">
        <v>132</v>
      </c>
      <c r="N61" s="130" t="s">
        <v>133</v>
      </c>
      <c r="O61" s="150" t="s">
        <v>134</v>
      </c>
      <c r="P61" s="177"/>
      <c r="Q61" s="214"/>
      <c r="R61" s="214"/>
      <c r="S61" s="215"/>
      <c r="T61" s="14"/>
      <c r="U61" s="14"/>
      <c r="V61" s="14"/>
      <c r="W61" s="14"/>
      <c r="X61" s="14"/>
      <c r="Y61" s="14"/>
      <c r="Z61" s="14"/>
      <c r="AA61" s="14"/>
      <c r="AB61" s="14"/>
    </row>
    <row r="62" spans="1:29" x14ac:dyDescent="0.15">
      <c r="B62" s="176" t="s">
        <v>39</v>
      </c>
      <c r="C62" s="51" t="s">
        <v>25</v>
      </c>
      <c r="D62" s="68" t="s">
        <v>24</v>
      </c>
      <c r="E62" s="122"/>
      <c r="F62" s="121"/>
      <c r="G62" s="121"/>
      <c r="H62" s="121"/>
      <c r="I62" s="121"/>
      <c r="J62" s="121"/>
      <c r="K62" s="121"/>
      <c r="L62" s="121"/>
      <c r="M62" s="121"/>
      <c r="N62" s="121"/>
      <c r="O62" s="131"/>
      <c r="P62" s="206" t="s">
        <v>84</v>
      </c>
      <c r="Q62" s="207"/>
      <c r="R62" s="207"/>
      <c r="S62" s="208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x14ac:dyDescent="0.15">
      <c r="B63" s="177"/>
      <c r="C63" s="52" t="s">
        <v>44</v>
      </c>
      <c r="D63" s="152" t="s">
        <v>24</v>
      </c>
      <c r="E63" s="123"/>
      <c r="F63" s="115"/>
      <c r="G63" s="115"/>
      <c r="H63" s="115"/>
      <c r="I63" s="115"/>
      <c r="J63" s="115"/>
      <c r="K63" s="115"/>
      <c r="L63" s="115"/>
      <c r="M63" s="115"/>
      <c r="N63" s="115"/>
      <c r="O63" s="132"/>
      <c r="P63" s="206"/>
      <c r="Q63" s="207"/>
      <c r="R63" s="207"/>
      <c r="S63" s="208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x14ac:dyDescent="0.15">
      <c r="B64" s="177"/>
      <c r="C64" s="52" t="s">
        <v>48</v>
      </c>
      <c r="D64" s="152" t="s">
        <v>24</v>
      </c>
      <c r="E64" s="124" t="e">
        <f>DATE(E62,E63,1)</f>
        <v>#NUM!</v>
      </c>
      <c r="F64" s="116" t="e">
        <f t="shared" ref="F64:O64" si="3">DATE(F62,F63,1)</f>
        <v>#NUM!</v>
      </c>
      <c r="G64" s="116" t="e">
        <f t="shared" si="3"/>
        <v>#NUM!</v>
      </c>
      <c r="H64" s="116" t="e">
        <f t="shared" si="3"/>
        <v>#NUM!</v>
      </c>
      <c r="I64" s="116" t="e">
        <f t="shared" si="3"/>
        <v>#NUM!</v>
      </c>
      <c r="J64" s="116" t="e">
        <f t="shared" si="3"/>
        <v>#NUM!</v>
      </c>
      <c r="K64" s="116" t="e">
        <f t="shared" si="3"/>
        <v>#NUM!</v>
      </c>
      <c r="L64" s="116" t="e">
        <f t="shared" si="3"/>
        <v>#NUM!</v>
      </c>
      <c r="M64" s="116" t="e">
        <f t="shared" si="3"/>
        <v>#NUM!</v>
      </c>
      <c r="N64" s="116" t="e">
        <f t="shared" si="3"/>
        <v>#NUM!</v>
      </c>
      <c r="O64" s="133" t="e">
        <f t="shared" si="3"/>
        <v>#NUM!</v>
      </c>
      <c r="P64" s="206"/>
      <c r="Q64" s="207"/>
      <c r="R64" s="207"/>
      <c r="S64" s="208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36" x14ac:dyDescent="0.15">
      <c r="B65" s="202" t="s">
        <v>40</v>
      </c>
      <c r="C65" s="203"/>
      <c r="D65" s="152" t="s">
        <v>26</v>
      </c>
      <c r="E65" s="125"/>
      <c r="F65" s="117"/>
      <c r="G65" s="117"/>
      <c r="H65" s="117"/>
      <c r="I65" s="117"/>
      <c r="J65" s="117"/>
      <c r="K65" s="117"/>
      <c r="L65" s="117"/>
      <c r="M65" s="117"/>
      <c r="N65" s="117"/>
      <c r="O65" s="134"/>
      <c r="P65" s="206" t="s">
        <v>77</v>
      </c>
      <c r="Q65" s="207"/>
      <c r="R65" s="207"/>
      <c r="S65" s="208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36" x14ac:dyDescent="0.15">
      <c r="B66" s="202" t="s">
        <v>69</v>
      </c>
      <c r="C66" s="203"/>
      <c r="D66" s="152" t="s">
        <v>72</v>
      </c>
      <c r="E66" s="126" t="e">
        <f t="shared" ref="E66:O66" si="4">VLOOKUP(E$64,$B$108:$Q$528,16,FALSE)</f>
        <v>#NUM!</v>
      </c>
      <c r="F66" s="48" t="e">
        <f t="shared" si="4"/>
        <v>#NUM!</v>
      </c>
      <c r="G66" s="48" t="e">
        <f t="shared" si="4"/>
        <v>#NUM!</v>
      </c>
      <c r="H66" s="48" t="e">
        <f t="shared" si="4"/>
        <v>#NUM!</v>
      </c>
      <c r="I66" s="48" t="e">
        <f t="shared" si="4"/>
        <v>#NUM!</v>
      </c>
      <c r="J66" s="48" t="e">
        <f t="shared" si="4"/>
        <v>#NUM!</v>
      </c>
      <c r="K66" s="48" t="e">
        <f t="shared" si="4"/>
        <v>#NUM!</v>
      </c>
      <c r="L66" s="48" t="e">
        <f t="shared" si="4"/>
        <v>#NUM!</v>
      </c>
      <c r="M66" s="48" t="e">
        <f t="shared" si="4"/>
        <v>#NUM!</v>
      </c>
      <c r="N66" s="48" t="e">
        <f t="shared" si="4"/>
        <v>#NUM!</v>
      </c>
      <c r="O66" s="135" t="e">
        <f t="shared" si="4"/>
        <v>#NUM!</v>
      </c>
      <c r="P66" s="206"/>
      <c r="Q66" s="207"/>
      <c r="R66" s="207"/>
      <c r="S66" s="208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36" x14ac:dyDescent="0.15">
      <c r="B67" s="202" t="s">
        <v>78</v>
      </c>
      <c r="C67" s="203"/>
      <c r="D67" s="152" t="s">
        <v>60</v>
      </c>
      <c r="E67" s="127" t="e">
        <f>VLOOKUP(E$64,$B$108:$Q$528,2,FALSE)-1</f>
        <v>#NUM!</v>
      </c>
      <c r="F67" s="118" t="e">
        <f t="shared" ref="F67:O67" si="5">VLOOKUP(F$64,$B$108:$Q$528,2,FALSE)-1</f>
        <v>#NUM!</v>
      </c>
      <c r="G67" s="118" t="e">
        <f t="shared" si="5"/>
        <v>#NUM!</v>
      </c>
      <c r="H67" s="118" t="e">
        <f t="shared" si="5"/>
        <v>#NUM!</v>
      </c>
      <c r="I67" s="118" t="e">
        <f t="shared" si="5"/>
        <v>#NUM!</v>
      </c>
      <c r="J67" s="118" t="e">
        <f t="shared" si="5"/>
        <v>#NUM!</v>
      </c>
      <c r="K67" s="118" t="e">
        <f t="shared" si="5"/>
        <v>#NUM!</v>
      </c>
      <c r="L67" s="118" t="e">
        <f t="shared" si="5"/>
        <v>#NUM!</v>
      </c>
      <c r="M67" s="118" t="e">
        <f t="shared" si="5"/>
        <v>#NUM!</v>
      </c>
      <c r="N67" s="118" t="e">
        <f t="shared" si="5"/>
        <v>#NUM!</v>
      </c>
      <c r="O67" s="136" t="e">
        <f t="shared" si="5"/>
        <v>#NUM!</v>
      </c>
      <c r="P67" s="206"/>
      <c r="Q67" s="207"/>
      <c r="R67" s="207"/>
      <c r="S67" s="208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36" x14ac:dyDescent="0.15">
      <c r="B68" s="202" t="s">
        <v>70</v>
      </c>
      <c r="C68" s="203"/>
      <c r="D68" s="152" t="s">
        <v>60</v>
      </c>
      <c r="E68" s="128" t="e">
        <f t="shared" ref="E68:O68" si="6">VLOOKUP(E$64,$B$108:$Q$528,8,FALSE)</f>
        <v>#NUM!</v>
      </c>
      <c r="F68" s="119" t="e">
        <f t="shared" si="6"/>
        <v>#NUM!</v>
      </c>
      <c r="G68" s="119" t="e">
        <f t="shared" si="6"/>
        <v>#NUM!</v>
      </c>
      <c r="H68" s="119" t="e">
        <f t="shared" si="6"/>
        <v>#NUM!</v>
      </c>
      <c r="I68" s="119" t="e">
        <f t="shared" si="6"/>
        <v>#NUM!</v>
      </c>
      <c r="J68" s="119" t="e">
        <f t="shared" si="6"/>
        <v>#NUM!</v>
      </c>
      <c r="K68" s="119" t="e">
        <f t="shared" si="6"/>
        <v>#NUM!</v>
      </c>
      <c r="L68" s="119" t="e">
        <f t="shared" si="6"/>
        <v>#NUM!</v>
      </c>
      <c r="M68" s="119" t="e">
        <f t="shared" si="6"/>
        <v>#NUM!</v>
      </c>
      <c r="N68" s="119" t="e">
        <f t="shared" si="6"/>
        <v>#NUM!</v>
      </c>
      <c r="O68" s="137" t="e">
        <f t="shared" si="6"/>
        <v>#NUM!</v>
      </c>
      <c r="P68" s="206"/>
      <c r="Q68" s="207"/>
      <c r="R68" s="207"/>
      <c r="S68" s="208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36" x14ac:dyDescent="0.15">
      <c r="B69" s="204" t="s">
        <v>71</v>
      </c>
      <c r="C69" s="205"/>
      <c r="D69" s="153" t="s">
        <v>72</v>
      </c>
      <c r="E69" s="129" t="e">
        <f>PMT(E68/12,E67,-E66)</f>
        <v>#NUM!</v>
      </c>
      <c r="F69" s="120" t="e">
        <f t="shared" ref="F69:O69" si="7">PMT(F68/12,F67,-F66)</f>
        <v>#NUM!</v>
      </c>
      <c r="G69" s="120" t="e">
        <f t="shared" si="7"/>
        <v>#NUM!</v>
      </c>
      <c r="H69" s="120" t="e">
        <f t="shared" si="7"/>
        <v>#NUM!</v>
      </c>
      <c r="I69" s="120" t="e">
        <f t="shared" si="7"/>
        <v>#NUM!</v>
      </c>
      <c r="J69" s="120" t="e">
        <f t="shared" si="7"/>
        <v>#NUM!</v>
      </c>
      <c r="K69" s="120" t="e">
        <f t="shared" si="7"/>
        <v>#NUM!</v>
      </c>
      <c r="L69" s="120" t="e">
        <f t="shared" si="7"/>
        <v>#NUM!</v>
      </c>
      <c r="M69" s="120" t="e">
        <f t="shared" si="7"/>
        <v>#NUM!</v>
      </c>
      <c r="N69" s="120" t="e">
        <f t="shared" si="7"/>
        <v>#NUM!</v>
      </c>
      <c r="O69" s="50" t="e">
        <f t="shared" si="7"/>
        <v>#NUM!</v>
      </c>
      <c r="P69" s="209"/>
      <c r="Q69" s="210"/>
      <c r="R69" s="210"/>
      <c r="S69" s="211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36" x14ac:dyDescent="0.15">
      <c r="C70" s="3"/>
      <c r="D70" s="1"/>
      <c r="E70" s="14"/>
      <c r="F70" s="1"/>
      <c r="G70" s="1"/>
      <c r="H70" s="1"/>
      <c r="I70" s="1"/>
      <c r="J70" s="1"/>
      <c r="K70" s="1"/>
      <c r="L70" s="1"/>
      <c r="M70" s="1"/>
      <c r="N70" s="14"/>
      <c r="O70" s="14"/>
      <c r="P70" s="14"/>
      <c r="Q70" s="14"/>
      <c r="R70" s="14"/>
      <c r="S70" s="20" t="s">
        <v>79</v>
      </c>
      <c r="T70" s="14"/>
      <c r="U70" s="14"/>
      <c r="V70" s="14"/>
      <c r="W70" s="14"/>
      <c r="X70" s="14"/>
      <c r="Y70" s="14"/>
      <c r="Z70" s="14"/>
      <c r="AA70" s="14"/>
    </row>
    <row r="71" spans="1:36" x14ac:dyDescent="0.15">
      <c r="A71" s="1" t="s">
        <v>109</v>
      </c>
      <c r="C71" s="3"/>
      <c r="D71" s="1"/>
      <c r="E71" s="14"/>
      <c r="F71" s="1"/>
      <c r="G71" s="1"/>
      <c r="H71" s="1"/>
      <c r="I71" s="1"/>
      <c r="J71" s="1"/>
      <c r="K71" s="1"/>
      <c r="L71" s="1"/>
      <c r="M71" s="1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36" x14ac:dyDescent="0.15">
      <c r="C72" s="3"/>
      <c r="D72" s="1"/>
      <c r="E72" s="14"/>
      <c r="F72" s="1"/>
      <c r="G72" s="1"/>
      <c r="H72" s="1"/>
      <c r="I72" s="1"/>
      <c r="J72" s="1"/>
      <c r="K72" s="1"/>
      <c r="L72" s="1"/>
      <c r="M72" s="1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36" x14ac:dyDescent="0.15">
      <c r="B73" s="139" t="s">
        <v>120</v>
      </c>
      <c r="C73" s="141" t="s">
        <v>121</v>
      </c>
      <c r="D73" s="140" t="s">
        <v>122</v>
      </c>
      <c r="E73" s="162" t="s">
        <v>123</v>
      </c>
      <c r="F73" s="163"/>
      <c r="G73" s="1"/>
      <c r="H73" s="1"/>
      <c r="I73" s="1"/>
      <c r="J73" s="1"/>
      <c r="K73" s="1"/>
      <c r="L73" s="1"/>
      <c r="M73" s="1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36" x14ac:dyDescent="0.15">
      <c r="B74" s="138" t="s">
        <v>115</v>
      </c>
      <c r="C74" s="142" t="s">
        <v>113</v>
      </c>
      <c r="D74" s="145">
        <f>D21</f>
        <v>0</v>
      </c>
      <c r="E74" s="154" t="s">
        <v>112</v>
      </c>
      <c r="F74" s="155"/>
      <c r="G74" s="1"/>
      <c r="H74" s="1"/>
      <c r="I74" s="1"/>
      <c r="J74" s="1"/>
      <c r="K74" s="1"/>
      <c r="L74" s="1"/>
      <c r="M74" s="1"/>
      <c r="N74" s="1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36" x14ac:dyDescent="0.15">
      <c r="B75" s="47" t="s">
        <v>116</v>
      </c>
      <c r="C75" s="143" t="s">
        <v>49</v>
      </c>
      <c r="D75" s="146">
        <f>SUM($L$109:$L$528)</f>
        <v>52858915.149838835</v>
      </c>
      <c r="E75" s="156" t="s">
        <v>112</v>
      </c>
      <c r="F75" s="157"/>
      <c r="G75" s="21"/>
      <c r="H75" s="1"/>
      <c r="I75" s="1"/>
      <c r="J75" s="1"/>
      <c r="K75" s="1"/>
      <c r="L75" s="1"/>
      <c r="M75" s="1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36" x14ac:dyDescent="0.15">
      <c r="B76" s="47" t="s">
        <v>117</v>
      </c>
      <c r="C76" s="143" t="s">
        <v>50</v>
      </c>
      <c r="D76" s="146">
        <f>SUM(E65:O65)</f>
        <v>0</v>
      </c>
      <c r="E76" s="156" t="s">
        <v>112</v>
      </c>
      <c r="F76" s="157"/>
      <c r="G76" s="21"/>
      <c r="H76" s="1"/>
      <c r="I76" s="1"/>
      <c r="J76" s="1"/>
      <c r="K76" s="1"/>
      <c r="L76" s="1"/>
      <c r="M76" s="1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36" x14ac:dyDescent="0.15">
      <c r="B77" s="47" t="s">
        <v>118</v>
      </c>
      <c r="C77" s="143" t="s">
        <v>33</v>
      </c>
      <c r="D77" s="147">
        <f>_xlfn.IFS(D56=計算リスト!E5,SUM(U108:U528),D56=計算リスト!E6,0)</f>
        <v>3887697.5876173438</v>
      </c>
      <c r="E77" s="156" t="s">
        <v>112</v>
      </c>
      <c r="F77" s="157"/>
      <c r="G77" s="21"/>
      <c r="N77" s="3"/>
      <c r="AB77" s="4"/>
    </row>
    <row r="78" spans="1:36" x14ac:dyDescent="0.15">
      <c r="B78" s="49" t="s">
        <v>119</v>
      </c>
      <c r="C78" s="144" t="s">
        <v>34</v>
      </c>
      <c r="D78" s="148">
        <f>D74+D75+D76-D77</f>
        <v>48971217.56222149</v>
      </c>
      <c r="E78" s="158" t="s">
        <v>137</v>
      </c>
      <c r="F78" s="159"/>
      <c r="G78" s="21"/>
      <c r="N78" s="3"/>
      <c r="AB78" s="4"/>
    </row>
    <row r="79" spans="1:36" x14ac:dyDescent="0.15">
      <c r="B79" s="1" t="s">
        <v>35</v>
      </c>
      <c r="AF79" s="23"/>
      <c r="AJ79" s="22"/>
    </row>
    <row r="80" spans="1:36" x14ac:dyDescent="0.15">
      <c r="AF80" s="23"/>
      <c r="AJ80" s="22"/>
    </row>
    <row r="81" spans="32:36" x14ac:dyDescent="0.15">
      <c r="AF81" s="23"/>
      <c r="AJ81" s="22"/>
    </row>
    <row r="82" spans="32:36" x14ac:dyDescent="0.15">
      <c r="AF82" s="23"/>
      <c r="AJ82" s="22"/>
    </row>
    <row r="83" spans="32:36" x14ac:dyDescent="0.15">
      <c r="AF83" s="23"/>
      <c r="AJ83" s="22"/>
    </row>
    <row r="84" spans="32:36" x14ac:dyDescent="0.15">
      <c r="AF84" s="23"/>
      <c r="AJ84" s="22"/>
    </row>
    <row r="85" spans="32:36" x14ac:dyDescent="0.15">
      <c r="AF85" s="23"/>
      <c r="AJ85" s="22"/>
    </row>
    <row r="86" spans="32:36" x14ac:dyDescent="0.15">
      <c r="AF86" s="23"/>
      <c r="AJ86" s="22"/>
    </row>
    <row r="87" spans="32:36" x14ac:dyDescent="0.15">
      <c r="AF87" s="23"/>
      <c r="AJ87" s="22"/>
    </row>
    <row r="88" spans="32:36" x14ac:dyDescent="0.15">
      <c r="AF88" s="23"/>
      <c r="AJ88" s="22"/>
    </row>
    <row r="89" spans="32:36" x14ac:dyDescent="0.15">
      <c r="AF89" s="23"/>
      <c r="AJ89" s="22"/>
    </row>
    <row r="90" spans="32:36" x14ac:dyDescent="0.15">
      <c r="AF90" s="23"/>
      <c r="AJ90" s="22"/>
    </row>
    <row r="91" spans="32:36" x14ac:dyDescent="0.15">
      <c r="AF91" s="23"/>
      <c r="AJ91" s="22"/>
    </row>
    <row r="92" spans="32:36" x14ac:dyDescent="0.15">
      <c r="AF92" s="23"/>
      <c r="AJ92" s="22"/>
    </row>
    <row r="93" spans="32:36" x14ac:dyDescent="0.15">
      <c r="AF93" s="23"/>
      <c r="AJ93" s="22"/>
    </row>
    <row r="94" spans="32:36" x14ac:dyDescent="0.15">
      <c r="AF94" s="23"/>
      <c r="AJ94" s="22"/>
    </row>
    <row r="95" spans="32:36" x14ac:dyDescent="0.15">
      <c r="AF95" s="23"/>
      <c r="AJ95" s="22"/>
    </row>
    <row r="96" spans="32:36" x14ac:dyDescent="0.15">
      <c r="AF96" s="23"/>
      <c r="AJ96" s="22"/>
    </row>
    <row r="97" spans="1:36" x14ac:dyDescent="0.15">
      <c r="AF97" s="23"/>
      <c r="AJ97" s="22"/>
    </row>
    <row r="98" spans="1:36" x14ac:dyDescent="0.15">
      <c r="AF98" s="23"/>
      <c r="AJ98" s="22"/>
    </row>
    <row r="99" spans="1:36" x14ac:dyDescent="0.15">
      <c r="AF99" s="23"/>
      <c r="AJ99" s="22"/>
    </row>
    <row r="100" spans="1:36" x14ac:dyDescent="0.15">
      <c r="AF100" s="23"/>
      <c r="AJ100" s="22"/>
    </row>
    <row r="101" spans="1:36" x14ac:dyDescent="0.15">
      <c r="AF101" s="23"/>
      <c r="AJ101" s="22"/>
    </row>
    <row r="102" spans="1:36" x14ac:dyDescent="0.15">
      <c r="AF102" s="23"/>
      <c r="AJ102" s="22"/>
    </row>
    <row r="103" spans="1:36" x14ac:dyDescent="0.15">
      <c r="AF103" s="23"/>
      <c r="AJ103" s="22"/>
    </row>
    <row r="104" spans="1:36" x14ac:dyDescent="0.15">
      <c r="AF104" s="23"/>
      <c r="AJ104" s="22"/>
    </row>
    <row r="106" spans="1:36" ht="14.1" customHeight="1" x14ac:dyDescent="0.15">
      <c r="A106" s="14"/>
      <c r="B106" s="192" t="s">
        <v>6</v>
      </c>
      <c r="C106" s="192" t="s">
        <v>7</v>
      </c>
      <c r="D106" s="196" t="s">
        <v>17</v>
      </c>
      <c r="E106" s="197"/>
      <c r="F106" s="197"/>
      <c r="G106" s="197"/>
      <c r="H106" s="197"/>
      <c r="I106" s="198"/>
      <c r="J106" s="24" t="s">
        <v>75</v>
      </c>
      <c r="K106" s="199" t="s">
        <v>9</v>
      </c>
      <c r="L106" s="200"/>
      <c r="M106" s="201" t="s">
        <v>0</v>
      </c>
      <c r="N106" s="201"/>
      <c r="O106" s="194" t="s">
        <v>19</v>
      </c>
      <c r="P106" s="25" t="s">
        <v>54</v>
      </c>
      <c r="Q106" s="192" t="s">
        <v>1</v>
      </c>
      <c r="R106" s="164" t="s">
        <v>21</v>
      </c>
      <c r="S106" s="164"/>
      <c r="T106" s="164"/>
      <c r="U106" s="164"/>
      <c r="V106" s="14"/>
      <c r="W106" s="1"/>
      <c r="X106" s="1"/>
      <c r="Y106" s="1"/>
      <c r="Z106" s="1"/>
      <c r="AA106" s="1"/>
    </row>
    <row r="107" spans="1:36" ht="42.75" x14ac:dyDescent="0.15">
      <c r="A107" s="14"/>
      <c r="B107" s="193"/>
      <c r="C107" s="193"/>
      <c r="D107" s="26" t="s">
        <v>11</v>
      </c>
      <c r="E107" s="27" t="s">
        <v>12</v>
      </c>
      <c r="F107" s="27" t="s">
        <v>13</v>
      </c>
      <c r="G107" s="27" t="s">
        <v>14</v>
      </c>
      <c r="H107" s="27" t="s">
        <v>15</v>
      </c>
      <c r="I107" s="28" t="s">
        <v>61</v>
      </c>
      <c r="J107" s="29" t="s">
        <v>18</v>
      </c>
      <c r="K107" s="30" t="s">
        <v>8</v>
      </c>
      <c r="L107" s="31" t="s">
        <v>18</v>
      </c>
      <c r="M107" s="30" t="s">
        <v>8</v>
      </c>
      <c r="N107" s="31" t="s">
        <v>18</v>
      </c>
      <c r="O107" s="195"/>
      <c r="P107" s="32" t="s">
        <v>55</v>
      </c>
      <c r="Q107" s="193"/>
      <c r="R107" s="18" t="s">
        <v>36</v>
      </c>
      <c r="S107" s="18" t="s">
        <v>37</v>
      </c>
      <c r="T107" s="18" t="s">
        <v>38</v>
      </c>
      <c r="U107" s="18" t="s">
        <v>31</v>
      </c>
      <c r="V107" s="14"/>
      <c r="W107" s="1"/>
      <c r="X107" s="1"/>
      <c r="Y107" s="1"/>
      <c r="Z107" s="1"/>
      <c r="AA107" s="1"/>
    </row>
    <row r="108" spans="1:36" s="14" customFormat="1" x14ac:dyDescent="0.15">
      <c r="B108" s="33">
        <f>DATE(D26,D27-1,1)</f>
        <v>45047</v>
      </c>
      <c r="C108" s="34"/>
      <c r="D108" s="35">
        <f>D24</f>
        <v>3.2000000000000002E-3</v>
      </c>
      <c r="E108" s="35" t="str">
        <f t="shared" ref="E108:H127" si="8">IF(F$36&lt;&gt;"",IF($B108&gt;=F$36,F$41,""),"")</f>
        <v/>
      </c>
      <c r="F108" s="35" t="str">
        <f t="shared" si="8"/>
        <v/>
      </c>
      <c r="G108" s="35" t="str">
        <f t="shared" si="8"/>
        <v/>
      </c>
      <c r="H108" s="35" t="str">
        <f t="shared" si="8"/>
        <v/>
      </c>
      <c r="I108" s="36">
        <f>D24</f>
        <v>3.2000000000000002E-3</v>
      </c>
      <c r="J108" s="37">
        <f>D25</f>
        <v>125854.55988056776</v>
      </c>
      <c r="K108" s="38"/>
      <c r="L108" s="39"/>
      <c r="M108" s="40"/>
      <c r="N108" s="41"/>
      <c r="O108" s="19"/>
      <c r="P108" s="19">
        <v>0</v>
      </c>
      <c r="Q108" s="34">
        <f>D22</f>
        <v>50000000</v>
      </c>
      <c r="R108" s="34" t="str">
        <f>IF(MONTH(B108)=12,計算リスト!$C$5,計算リスト!$C$6)</f>
        <v>×</v>
      </c>
      <c r="S108" s="34" t="str">
        <f>IF(YEAR(B108)-YEAR($B$108)&lt;=$D$55,計算リスト!$C$5,計算リスト!$C$6)</f>
        <v>○</v>
      </c>
      <c r="T108" s="34" t="str">
        <f>IF(R108&amp;S108=計算リスト!$C$5&amp;計算リスト!$C$5,計算リスト!$C$5,計算リスト!$C$6)</f>
        <v>×</v>
      </c>
      <c r="U108" s="34">
        <f>IF(T108=計算リスト!$C$5,MIN($D$57,Q108*$D$54),0)</f>
        <v>0</v>
      </c>
    </row>
    <row r="109" spans="1:36" x14ac:dyDescent="0.15">
      <c r="A109" s="14"/>
      <c r="B109" s="17">
        <f>EDATE(B108,1)</f>
        <v>45078</v>
      </c>
      <c r="C109" s="34">
        <f>$D$23*12</f>
        <v>420</v>
      </c>
      <c r="D109" s="35">
        <f t="shared" ref="D109:D172" si="9">IF(E$36&lt;&gt;"",IF($B109&gt;=E$36,E$41,""),"")</f>
        <v>3.2000000000000002E-3</v>
      </c>
      <c r="E109" s="35" t="str">
        <f t="shared" si="8"/>
        <v/>
      </c>
      <c r="F109" s="35" t="str">
        <f t="shared" si="8"/>
        <v/>
      </c>
      <c r="G109" s="35" t="str">
        <f t="shared" si="8"/>
        <v/>
      </c>
      <c r="H109" s="35" t="str">
        <f t="shared" si="8"/>
        <v/>
      </c>
      <c r="I109" s="36">
        <f t="shared" ref="I109:I114" si="10">_xlfn.IFS(H109&lt;&gt;"",H109,G109&lt;&gt;"",G109,F109&lt;&gt;"",F109,E109&lt;&gt;"",E109,D109&lt;&gt;"",D109)</f>
        <v>3.2000000000000002E-3</v>
      </c>
      <c r="J109" s="42">
        <f t="shared" ref="J109:J172" si="11">_xlfn.IFS(P108=0,IFERROR(_xlfn.IFS(B109=$F$38,$F$44,B109=$G$38,$G$44,B109=$H$38,$H$44,B109=$I$38,$I$44),J108),P108&gt;0,HLOOKUP(B108,$E$64:$O$69,6))</f>
        <v>125854.55988056776</v>
      </c>
      <c r="K109" s="43">
        <f t="shared" ref="K109:K172" si="12">PMT(I109/12,$C109,-$Q108)</f>
        <v>125854.55988056776</v>
      </c>
      <c r="L109" s="44">
        <f t="shared" ref="L109:L114" si="13">MIN(J109,K109)</f>
        <v>125854.55988056776</v>
      </c>
      <c r="M109" s="43">
        <f>K109-$O109</f>
        <v>112521.22654723443</v>
      </c>
      <c r="N109" s="44">
        <f>L109-O109</f>
        <v>112521.22654723443</v>
      </c>
      <c r="O109" s="19">
        <f t="shared" ref="O109:O172" si="14">Q108*(I109/12)</f>
        <v>13333.333333333334</v>
      </c>
      <c r="P109" s="19">
        <f t="shared" ref="P109:P172" si="15">IFERROR(HLOOKUP(B109,$E$64:$O$65,2,FALSE),0)</f>
        <v>0</v>
      </c>
      <c r="Q109" s="45">
        <f>D22-N109-P109</f>
        <v>49887478.773452766</v>
      </c>
      <c r="R109" s="34" t="str">
        <f>IF(MONTH(B109)=12,計算リスト!$C$5,計算リスト!$C$6)</f>
        <v>×</v>
      </c>
      <c r="S109" s="34" t="str">
        <f>IF(YEAR(B109)-YEAR($B$108)&lt;=$D$55,計算リスト!$C$5,計算リスト!$C$6)</f>
        <v>○</v>
      </c>
      <c r="T109" s="34" t="str">
        <f>IF(R109&amp;S109=計算リスト!$C$5&amp;計算リスト!$C$5,計算リスト!$C$5,計算リスト!$C$6)</f>
        <v>×</v>
      </c>
      <c r="U109" s="34">
        <f>IF(T109=計算リスト!$C$5,MIN($D$57,Q109*$D$54),0)</f>
        <v>0</v>
      </c>
      <c r="V109" s="14"/>
      <c r="W109" s="1"/>
      <c r="X109" s="1"/>
      <c r="Y109" s="1"/>
      <c r="Z109" s="1"/>
      <c r="AA109" s="1"/>
    </row>
    <row r="110" spans="1:36" x14ac:dyDescent="0.15">
      <c r="A110" s="14"/>
      <c r="B110" s="17">
        <f>EDATE(B109,1)</f>
        <v>45108</v>
      </c>
      <c r="C110" s="34">
        <f>C109-1</f>
        <v>419</v>
      </c>
      <c r="D110" s="35">
        <f t="shared" si="9"/>
        <v>3.2000000000000002E-3</v>
      </c>
      <c r="E110" s="35" t="str">
        <f t="shared" si="8"/>
        <v/>
      </c>
      <c r="F110" s="35" t="str">
        <f t="shared" si="8"/>
        <v/>
      </c>
      <c r="G110" s="35" t="str">
        <f t="shared" si="8"/>
        <v/>
      </c>
      <c r="H110" s="35" t="str">
        <f t="shared" si="8"/>
        <v/>
      </c>
      <c r="I110" s="36">
        <f t="shared" si="10"/>
        <v>3.2000000000000002E-3</v>
      </c>
      <c r="J110" s="42">
        <f t="shared" si="11"/>
        <v>125854.55988056776</v>
      </c>
      <c r="K110" s="43">
        <f t="shared" si="12"/>
        <v>125854.55988056774</v>
      </c>
      <c r="L110" s="44">
        <f t="shared" si="13"/>
        <v>125854.55988056774</v>
      </c>
      <c r="M110" s="43">
        <f t="shared" ref="M110:M173" si="16">K110-O110</f>
        <v>112551.232207647</v>
      </c>
      <c r="N110" s="44">
        <f t="shared" ref="N110:N126" si="17">L110-O110</f>
        <v>112551.232207647</v>
      </c>
      <c r="O110" s="19">
        <f t="shared" si="14"/>
        <v>13303.327672920739</v>
      </c>
      <c r="P110" s="19">
        <f t="shared" si="15"/>
        <v>0</v>
      </c>
      <c r="Q110" s="45">
        <f t="shared" ref="Q110:Q172" si="18">Q109-N110-P110</f>
        <v>49774927.541245118</v>
      </c>
      <c r="R110" s="34" t="str">
        <f>IF(MONTH(B110)=12,計算リスト!$C$5,計算リスト!$C$6)</f>
        <v>×</v>
      </c>
      <c r="S110" s="34" t="str">
        <f>IF(YEAR(B110)-YEAR($B$108)&lt;=$D$55,計算リスト!$C$5,計算リスト!$C$6)</f>
        <v>○</v>
      </c>
      <c r="T110" s="34" t="str">
        <f>IF(R110&amp;S110=計算リスト!$C$5&amp;計算リスト!$C$5,計算リスト!$C$5,計算リスト!$C$6)</f>
        <v>×</v>
      </c>
      <c r="U110" s="34">
        <f>IF(T110=計算リスト!$C$5,MIN($D$57,Q110*$D$54),0)</f>
        <v>0</v>
      </c>
      <c r="V110" s="14"/>
      <c r="W110" s="1"/>
      <c r="X110" s="1"/>
      <c r="Y110" s="1"/>
      <c r="Z110" s="1"/>
      <c r="AA110" s="1"/>
    </row>
    <row r="111" spans="1:36" x14ac:dyDescent="0.15">
      <c r="A111" s="14"/>
      <c r="B111" s="17">
        <f t="shared" ref="B111:B174" si="19">EDATE(B110,1)</f>
        <v>45139</v>
      </c>
      <c r="C111" s="34">
        <f t="shared" ref="C111:C174" si="20">C110-1</f>
        <v>418</v>
      </c>
      <c r="D111" s="35">
        <f t="shared" si="9"/>
        <v>3.2000000000000002E-3</v>
      </c>
      <c r="E111" s="35" t="str">
        <f t="shared" si="8"/>
        <v/>
      </c>
      <c r="F111" s="35" t="str">
        <f t="shared" si="8"/>
        <v/>
      </c>
      <c r="G111" s="35" t="str">
        <f t="shared" si="8"/>
        <v/>
      </c>
      <c r="H111" s="35" t="str">
        <f t="shared" si="8"/>
        <v/>
      </c>
      <c r="I111" s="36">
        <f t="shared" si="10"/>
        <v>3.2000000000000002E-3</v>
      </c>
      <c r="J111" s="42">
        <f t="shared" si="11"/>
        <v>125854.55988056776</v>
      </c>
      <c r="K111" s="43">
        <f t="shared" si="12"/>
        <v>125854.55988056774</v>
      </c>
      <c r="L111" s="44">
        <f t="shared" si="13"/>
        <v>125854.55988056774</v>
      </c>
      <c r="M111" s="43">
        <f t="shared" si="16"/>
        <v>112581.24586956904</v>
      </c>
      <c r="N111" s="44">
        <f t="shared" si="17"/>
        <v>112581.24586956904</v>
      </c>
      <c r="O111" s="19">
        <f t="shared" si="14"/>
        <v>13273.314010998698</v>
      </c>
      <c r="P111" s="19">
        <f t="shared" si="15"/>
        <v>0</v>
      </c>
      <c r="Q111" s="45">
        <f t="shared" si="18"/>
        <v>49662346.295375548</v>
      </c>
      <c r="R111" s="34" t="str">
        <f>IF(MONTH(B111)=12,計算リスト!$C$5,計算リスト!$C$6)</f>
        <v>×</v>
      </c>
      <c r="S111" s="34" t="str">
        <f>IF(YEAR(B111)-YEAR($B$108)&lt;=$D$55,計算リスト!$C$5,計算リスト!$C$6)</f>
        <v>○</v>
      </c>
      <c r="T111" s="34" t="str">
        <f>IF(R111&amp;S111=計算リスト!$C$5&amp;計算リスト!$C$5,計算リスト!$C$5,計算リスト!$C$6)</f>
        <v>×</v>
      </c>
      <c r="U111" s="34">
        <f>IF(T111=計算リスト!$C$5,MIN($D$57,Q111*$D$54),0)</f>
        <v>0</v>
      </c>
      <c r="V111" s="14"/>
      <c r="W111" s="1"/>
      <c r="X111" s="1"/>
      <c r="Y111" s="1"/>
      <c r="Z111" s="1"/>
      <c r="AA111" s="1"/>
    </row>
    <row r="112" spans="1:36" x14ac:dyDescent="0.15">
      <c r="A112" s="14"/>
      <c r="B112" s="17">
        <f t="shared" si="19"/>
        <v>45170</v>
      </c>
      <c r="C112" s="34">
        <f t="shared" si="20"/>
        <v>417</v>
      </c>
      <c r="D112" s="35">
        <f t="shared" si="9"/>
        <v>3.2000000000000002E-3</v>
      </c>
      <c r="E112" s="35" t="str">
        <f t="shared" si="8"/>
        <v/>
      </c>
      <c r="F112" s="35" t="str">
        <f t="shared" si="8"/>
        <v/>
      </c>
      <c r="G112" s="35" t="str">
        <f t="shared" si="8"/>
        <v/>
      </c>
      <c r="H112" s="35" t="str">
        <f t="shared" si="8"/>
        <v/>
      </c>
      <c r="I112" s="36">
        <f t="shared" si="10"/>
        <v>3.2000000000000002E-3</v>
      </c>
      <c r="J112" s="42">
        <f t="shared" si="11"/>
        <v>125854.55988056776</v>
      </c>
      <c r="K112" s="43">
        <f t="shared" si="12"/>
        <v>125854.55988056773</v>
      </c>
      <c r="L112" s="44">
        <f t="shared" si="13"/>
        <v>125854.55988056773</v>
      </c>
      <c r="M112" s="43">
        <f t="shared" si="16"/>
        <v>112611.26753513425</v>
      </c>
      <c r="N112" s="44">
        <f t="shared" si="17"/>
        <v>112611.26753513425</v>
      </c>
      <c r="O112" s="19">
        <f t="shared" si="14"/>
        <v>13243.29234543348</v>
      </c>
      <c r="P112" s="19">
        <f t="shared" si="15"/>
        <v>0</v>
      </c>
      <c r="Q112" s="45">
        <f t="shared" si="18"/>
        <v>49549735.027840413</v>
      </c>
      <c r="R112" s="34" t="str">
        <f>IF(MONTH(B112)=12,計算リスト!$C$5,計算リスト!$C$6)</f>
        <v>×</v>
      </c>
      <c r="S112" s="34" t="str">
        <f>IF(YEAR(B112)-YEAR($B$108)&lt;=$D$55,計算リスト!$C$5,計算リスト!$C$6)</f>
        <v>○</v>
      </c>
      <c r="T112" s="34" t="str">
        <f>IF(R112&amp;S112=計算リスト!$C$5&amp;計算リスト!$C$5,計算リスト!$C$5,計算リスト!$C$6)</f>
        <v>×</v>
      </c>
      <c r="U112" s="34">
        <f>IF(T112=計算リスト!$C$5,MIN($D$57,Q112*$D$54),0)</f>
        <v>0</v>
      </c>
      <c r="V112" s="14"/>
      <c r="W112" s="1"/>
      <c r="X112" s="1"/>
      <c r="Y112" s="1"/>
      <c r="Z112" s="1"/>
      <c r="AA112" s="1"/>
    </row>
    <row r="113" spans="1:27" x14ac:dyDescent="0.15">
      <c r="A113" s="14"/>
      <c r="B113" s="17">
        <f t="shared" si="19"/>
        <v>45200</v>
      </c>
      <c r="C113" s="34">
        <f t="shared" si="20"/>
        <v>416</v>
      </c>
      <c r="D113" s="35">
        <f t="shared" si="9"/>
        <v>3.2000000000000002E-3</v>
      </c>
      <c r="E113" s="35" t="str">
        <f t="shared" si="8"/>
        <v/>
      </c>
      <c r="F113" s="35" t="str">
        <f t="shared" si="8"/>
        <v/>
      </c>
      <c r="G113" s="35" t="str">
        <f t="shared" si="8"/>
        <v/>
      </c>
      <c r="H113" s="35" t="str">
        <f t="shared" si="8"/>
        <v/>
      </c>
      <c r="I113" s="36">
        <f t="shared" si="10"/>
        <v>3.2000000000000002E-3</v>
      </c>
      <c r="J113" s="42">
        <f t="shared" si="11"/>
        <v>125854.55988056776</v>
      </c>
      <c r="K113" s="43">
        <f t="shared" si="12"/>
        <v>125854.55988056774</v>
      </c>
      <c r="L113" s="44">
        <f t="shared" si="13"/>
        <v>125854.55988056774</v>
      </c>
      <c r="M113" s="43">
        <f t="shared" si="16"/>
        <v>112641.29720647697</v>
      </c>
      <c r="N113" s="44">
        <f t="shared" si="17"/>
        <v>112641.29720647697</v>
      </c>
      <c r="O113" s="19">
        <f t="shared" si="14"/>
        <v>13213.262674090778</v>
      </c>
      <c r="P113" s="19">
        <f t="shared" si="15"/>
        <v>0</v>
      </c>
      <c r="Q113" s="45">
        <f t="shared" si="18"/>
        <v>49437093.730633937</v>
      </c>
      <c r="R113" s="34" t="str">
        <f>IF(MONTH(B113)=12,計算リスト!$C$5,計算リスト!$C$6)</f>
        <v>×</v>
      </c>
      <c r="S113" s="34" t="str">
        <f>IF(YEAR(B113)-YEAR($B$108)&lt;=$D$55,計算リスト!$C$5,計算リスト!$C$6)</f>
        <v>○</v>
      </c>
      <c r="T113" s="34" t="str">
        <f>IF(R113&amp;S113=計算リスト!$C$5&amp;計算リスト!$C$5,計算リスト!$C$5,計算リスト!$C$6)</f>
        <v>×</v>
      </c>
      <c r="U113" s="34">
        <f>IF(T113=計算リスト!$C$5,MIN($D$57,Q113*$D$54),0)</f>
        <v>0</v>
      </c>
      <c r="V113" s="14"/>
      <c r="W113" s="1"/>
      <c r="X113" s="1"/>
      <c r="Y113" s="1"/>
      <c r="Z113" s="1"/>
      <c r="AA113" s="1"/>
    </row>
    <row r="114" spans="1:27" x14ac:dyDescent="0.15">
      <c r="A114" s="14"/>
      <c r="B114" s="17">
        <f t="shared" si="19"/>
        <v>45231</v>
      </c>
      <c r="C114" s="34">
        <f t="shared" si="20"/>
        <v>415</v>
      </c>
      <c r="D114" s="35">
        <f t="shared" si="9"/>
        <v>3.2000000000000002E-3</v>
      </c>
      <c r="E114" s="35" t="str">
        <f t="shared" si="8"/>
        <v/>
      </c>
      <c r="F114" s="35" t="str">
        <f t="shared" si="8"/>
        <v/>
      </c>
      <c r="G114" s="35" t="str">
        <f t="shared" si="8"/>
        <v/>
      </c>
      <c r="H114" s="35" t="str">
        <f t="shared" si="8"/>
        <v/>
      </c>
      <c r="I114" s="36">
        <f t="shared" si="10"/>
        <v>3.2000000000000002E-3</v>
      </c>
      <c r="J114" s="42">
        <f t="shared" si="11"/>
        <v>125854.55988056776</v>
      </c>
      <c r="K114" s="43">
        <f t="shared" si="12"/>
        <v>125854.55988056776</v>
      </c>
      <c r="L114" s="44">
        <f t="shared" si="13"/>
        <v>125854.55988056776</v>
      </c>
      <c r="M114" s="43">
        <f t="shared" si="16"/>
        <v>112671.33488573204</v>
      </c>
      <c r="N114" s="44">
        <f t="shared" si="17"/>
        <v>112671.33488573204</v>
      </c>
      <c r="O114" s="19">
        <f t="shared" si="14"/>
        <v>13183.224994835717</v>
      </c>
      <c r="P114" s="19">
        <f t="shared" si="15"/>
        <v>0</v>
      </c>
      <c r="Q114" s="45">
        <f t="shared" si="18"/>
        <v>49324422.395748205</v>
      </c>
      <c r="R114" s="34" t="str">
        <f>IF(MONTH(B114)=12,計算リスト!$C$5,計算リスト!$C$6)</f>
        <v>×</v>
      </c>
      <c r="S114" s="34" t="str">
        <f>IF(YEAR(B114)-YEAR($B$108)&lt;=$D$55,計算リスト!$C$5,計算リスト!$C$6)</f>
        <v>○</v>
      </c>
      <c r="T114" s="34" t="str">
        <f>IF(R114&amp;S114=計算リスト!$C$5&amp;計算リスト!$C$5,計算リスト!$C$5,計算リスト!$C$6)</f>
        <v>×</v>
      </c>
      <c r="U114" s="34">
        <f>IF(T114=計算リスト!$C$5,MIN($D$57,Q114*$D$54),0)</f>
        <v>0</v>
      </c>
      <c r="V114" s="14"/>
      <c r="W114" s="1"/>
      <c r="X114" s="1"/>
      <c r="Y114" s="1"/>
      <c r="Z114" s="1"/>
      <c r="AA114" s="1"/>
    </row>
    <row r="115" spans="1:27" x14ac:dyDescent="0.15">
      <c r="A115" s="14"/>
      <c r="B115" s="17">
        <f t="shared" si="19"/>
        <v>45261</v>
      </c>
      <c r="C115" s="34">
        <f t="shared" si="20"/>
        <v>414</v>
      </c>
      <c r="D115" s="35">
        <f t="shared" si="9"/>
        <v>3.2000000000000002E-3</v>
      </c>
      <c r="E115" s="35" t="str">
        <f t="shared" si="8"/>
        <v/>
      </c>
      <c r="F115" s="35" t="str">
        <f t="shared" si="8"/>
        <v/>
      </c>
      <c r="G115" s="35" t="str">
        <f t="shared" si="8"/>
        <v/>
      </c>
      <c r="H115" s="35" t="str">
        <f t="shared" si="8"/>
        <v/>
      </c>
      <c r="I115" s="36" cm="1">
        <f t="array" ref="I115">_xlfn.IFS(H115&lt;&gt;"",H115,G115&lt;&gt;"",G115,F115&lt;&gt;"",F115,E115&lt;&gt;"",E115,D115&lt;&gt;"",D115)</f>
        <v>3.2000000000000002E-3</v>
      </c>
      <c r="J115" s="42">
        <f t="shared" si="11"/>
        <v>125854.55988056776</v>
      </c>
      <c r="K115" s="43">
        <f t="shared" si="12"/>
        <v>125854.55988056776</v>
      </c>
      <c r="L115" s="44">
        <f t="shared" ref="L115:L173" si="21">MIN(J115,K115)</f>
        <v>125854.55988056776</v>
      </c>
      <c r="M115" s="43">
        <f t="shared" si="16"/>
        <v>112701.3805750349</v>
      </c>
      <c r="N115" s="44">
        <f t="shared" si="17"/>
        <v>112701.3805750349</v>
      </c>
      <c r="O115" s="19">
        <f t="shared" si="14"/>
        <v>13153.179305532856</v>
      </c>
      <c r="P115" s="19">
        <f t="shared" si="15"/>
        <v>0</v>
      </c>
      <c r="Q115" s="45">
        <f t="shared" si="18"/>
        <v>49211721.015173167</v>
      </c>
      <c r="R115" s="34" t="str">
        <f>IF(MONTH(B115)=12,計算リスト!$C$5,計算リスト!$C$6)</f>
        <v>○</v>
      </c>
      <c r="S115" s="34" t="str">
        <f>IF(YEAR(B115)-YEAR($B$108)&lt;=$D$55,計算リスト!$C$5,計算リスト!$C$6)</f>
        <v>○</v>
      </c>
      <c r="T115" s="34" t="str">
        <f>IF(R115&amp;S115=計算リスト!$C$5&amp;計算リスト!$C$5,計算リスト!$C$5,計算リスト!$C$6)</f>
        <v>○</v>
      </c>
      <c r="U115" s="34">
        <f>IF(T115=計算リスト!$C$5,MIN($D$57,Q115*$D$54),0)</f>
        <v>315000</v>
      </c>
      <c r="V115" s="14"/>
      <c r="W115" s="1"/>
      <c r="X115" s="1"/>
      <c r="Y115" s="1"/>
      <c r="Z115" s="1"/>
      <c r="AA115" s="1"/>
    </row>
    <row r="116" spans="1:27" x14ac:dyDescent="0.15">
      <c r="A116" s="14"/>
      <c r="B116" s="17">
        <f t="shared" si="19"/>
        <v>45292</v>
      </c>
      <c r="C116" s="34">
        <f t="shared" si="20"/>
        <v>413</v>
      </c>
      <c r="D116" s="35">
        <f t="shared" si="9"/>
        <v>3.2000000000000002E-3</v>
      </c>
      <c r="E116" s="35" t="str">
        <f t="shared" si="8"/>
        <v/>
      </c>
      <c r="F116" s="35" t="str">
        <f t="shared" si="8"/>
        <v/>
      </c>
      <c r="G116" s="35" t="str">
        <f t="shared" si="8"/>
        <v/>
      </c>
      <c r="H116" s="35" t="str">
        <f t="shared" si="8"/>
        <v/>
      </c>
      <c r="I116" s="36" cm="1">
        <f t="array" ref="I116">_xlfn.IFS(H116&lt;&gt;"",H116,G116&lt;&gt;"",G116,F116&lt;&gt;"",F116,E116&lt;&gt;"",E116,D116&lt;&gt;"",D116)</f>
        <v>3.2000000000000002E-3</v>
      </c>
      <c r="J116" s="42">
        <f t="shared" si="11"/>
        <v>125854.55988056776</v>
      </c>
      <c r="K116" s="43">
        <f t="shared" si="12"/>
        <v>125854.55988056774</v>
      </c>
      <c r="L116" s="44">
        <f t="shared" si="21"/>
        <v>125854.55988056774</v>
      </c>
      <c r="M116" s="43">
        <f t="shared" si="16"/>
        <v>112731.43427652157</v>
      </c>
      <c r="N116" s="44">
        <f t="shared" si="17"/>
        <v>112731.43427652157</v>
      </c>
      <c r="O116" s="19">
        <f t="shared" si="14"/>
        <v>13123.125604046178</v>
      </c>
      <c r="P116" s="19">
        <f t="shared" si="15"/>
        <v>0</v>
      </c>
      <c r="Q116" s="45">
        <f t="shared" si="18"/>
        <v>49098989.580896646</v>
      </c>
      <c r="R116" s="34" t="str">
        <f>IF(MONTH(B116)=12,計算リスト!$C$5,計算リスト!$C$6)</f>
        <v>×</v>
      </c>
      <c r="S116" s="34" t="str">
        <f>IF(YEAR(B116)-YEAR($B$108)&lt;=$D$55,計算リスト!$C$5,計算リスト!$C$6)</f>
        <v>○</v>
      </c>
      <c r="T116" s="34" t="str">
        <f>IF(R116&amp;S116=計算リスト!$C$5&amp;計算リスト!$C$5,計算リスト!$C$5,計算リスト!$C$6)</f>
        <v>×</v>
      </c>
      <c r="U116" s="34">
        <f>IF(T116=計算リスト!$C$5,MIN($D$57,Q116*$D$54),0)</f>
        <v>0</v>
      </c>
      <c r="V116" s="14"/>
      <c r="W116" s="1"/>
      <c r="X116" s="1"/>
      <c r="Y116" s="1"/>
      <c r="Z116" s="1"/>
      <c r="AA116" s="1"/>
    </row>
    <row r="117" spans="1:27" x14ac:dyDescent="0.15">
      <c r="A117" s="14"/>
      <c r="B117" s="17">
        <f t="shared" si="19"/>
        <v>45323</v>
      </c>
      <c r="C117" s="34">
        <f t="shared" si="20"/>
        <v>412</v>
      </c>
      <c r="D117" s="35">
        <f t="shared" si="9"/>
        <v>3.2000000000000002E-3</v>
      </c>
      <c r="E117" s="35" t="str">
        <f t="shared" si="8"/>
        <v/>
      </c>
      <c r="F117" s="35" t="str">
        <f t="shared" si="8"/>
        <v/>
      </c>
      <c r="G117" s="35" t="str">
        <f t="shared" si="8"/>
        <v/>
      </c>
      <c r="H117" s="35" t="str">
        <f t="shared" si="8"/>
        <v/>
      </c>
      <c r="I117" s="36" cm="1">
        <f t="array" ref="I117">_xlfn.IFS(H117&lt;&gt;"",H117,G117&lt;&gt;"",G117,F117&lt;&gt;"",F117,E117&lt;&gt;"",E117,D117&lt;&gt;"",D117)</f>
        <v>3.2000000000000002E-3</v>
      </c>
      <c r="J117" s="42">
        <f t="shared" si="11"/>
        <v>125854.55988056776</v>
      </c>
      <c r="K117" s="43">
        <f t="shared" si="12"/>
        <v>125854.55988056774</v>
      </c>
      <c r="L117" s="44">
        <f t="shared" si="21"/>
        <v>125854.55988056774</v>
      </c>
      <c r="M117" s="43">
        <f t="shared" si="16"/>
        <v>112761.49599232864</v>
      </c>
      <c r="N117" s="44">
        <f t="shared" si="17"/>
        <v>112761.49599232864</v>
      </c>
      <c r="O117" s="19">
        <f t="shared" si="14"/>
        <v>13093.063888239107</v>
      </c>
      <c r="P117" s="19">
        <f t="shared" si="15"/>
        <v>0</v>
      </c>
      <c r="Q117" s="45">
        <f t="shared" si="18"/>
        <v>48986228.084904321</v>
      </c>
      <c r="R117" s="34" t="str">
        <f>IF(MONTH(B117)=12,計算リスト!$C$5,計算リスト!$C$6)</f>
        <v>×</v>
      </c>
      <c r="S117" s="34" t="str">
        <f>IF(YEAR(B117)-YEAR($B$108)&lt;=$D$55,計算リスト!$C$5,計算リスト!$C$6)</f>
        <v>○</v>
      </c>
      <c r="T117" s="34" t="str">
        <f>IF(R117&amp;S117=計算リスト!$C$5&amp;計算リスト!$C$5,計算リスト!$C$5,計算リスト!$C$6)</f>
        <v>×</v>
      </c>
      <c r="U117" s="34">
        <f>IF(T117=計算リスト!$C$5,MIN($D$57,Q117*$D$54),0)</f>
        <v>0</v>
      </c>
      <c r="V117" s="14"/>
      <c r="W117" s="1"/>
      <c r="X117" s="1"/>
      <c r="Y117" s="1"/>
      <c r="Z117" s="1"/>
      <c r="AA117" s="1"/>
    </row>
    <row r="118" spans="1:27" x14ac:dyDescent="0.15">
      <c r="A118" s="14"/>
      <c r="B118" s="17">
        <f t="shared" si="19"/>
        <v>45352</v>
      </c>
      <c r="C118" s="34">
        <f t="shared" si="20"/>
        <v>411</v>
      </c>
      <c r="D118" s="35">
        <f t="shared" si="9"/>
        <v>3.2000000000000002E-3</v>
      </c>
      <c r="E118" s="35" t="str">
        <f t="shared" si="8"/>
        <v/>
      </c>
      <c r="F118" s="35" t="str">
        <f t="shared" si="8"/>
        <v/>
      </c>
      <c r="G118" s="35" t="str">
        <f t="shared" si="8"/>
        <v/>
      </c>
      <c r="H118" s="35" t="str">
        <f t="shared" si="8"/>
        <v/>
      </c>
      <c r="I118" s="36" cm="1">
        <f t="array" ref="I118">_xlfn.IFS(H118&lt;&gt;"",H118,G118&lt;&gt;"",G118,F118&lt;&gt;"",F118,E118&lt;&gt;"",E118,D118&lt;&gt;"",D118)</f>
        <v>3.2000000000000002E-3</v>
      </c>
      <c r="J118" s="42">
        <f t="shared" si="11"/>
        <v>125854.55988056776</v>
      </c>
      <c r="K118" s="43">
        <f t="shared" si="12"/>
        <v>125854.55988056774</v>
      </c>
      <c r="L118" s="44">
        <f t="shared" si="21"/>
        <v>125854.55988056774</v>
      </c>
      <c r="M118" s="43">
        <f t="shared" si="16"/>
        <v>112791.56572459325</v>
      </c>
      <c r="N118" s="44">
        <f t="shared" si="17"/>
        <v>112791.56572459325</v>
      </c>
      <c r="O118" s="19">
        <f t="shared" si="14"/>
        <v>13062.994155974486</v>
      </c>
      <c r="P118" s="19">
        <f t="shared" si="15"/>
        <v>0</v>
      </c>
      <c r="Q118" s="45">
        <f t="shared" si="18"/>
        <v>48873436.519179724</v>
      </c>
      <c r="R118" s="34" t="str">
        <f>IF(MONTH(B118)=12,計算リスト!$C$5,計算リスト!$C$6)</f>
        <v>×</v>
      </c>
      <c r="S118" s="34" t="str">
        <f>IF(YEAR(B118)-YEAR($B$108)&lt;=$D$55,計算リスト!$C$5,計算リスト!$C$6)</f>
        <v>○</v>
      </c>
      <c r="T118" s="34" t="str">
        <f>IF(R118&amp;S118=計算リスト!$C$5&amp;計算リスト!$C$5,計算リスト!$C$5,計算リスト!$C$6)</f>
        <v>×</v>
      </c>
      <c r="U118" s="34">
        <f>IF(T118=計算リスト!$C$5,MIN($D$57,Q118*$D$54),0)</f>
        <v>0</v>
      </c>
      <c r="V118" s="14"/>
      <c r="W118" s="1"/>
      <c r="X118" s="1"/>
      <c r="Y118" s="1"/>
      <c r="Z118" s="1"/>
      <c r="AA118" s="1"/>
    </row>
    <row r="119" spans="1:27" x14ac:dyDescent="0.15">
      <c r="A119" s="14"/>
      <c r="B119" s="17">
        <f t="shared" si="19"/>
        <v>45383</v>
      </c>
      <c r="C119" s="34">
        <f t="shared" si="20"/>
        <v>410</v>
      </c>
      <c r="D119" s="35">
        <f t="shared" si="9"/>
        <v>3.2000000000000002E-3</v>
      </c>
      <c r="E119" s="35" t="str">
        <f t="shared" si="8"/>
        <v/>
      </c>
      <c r="F119" s="35" t="str">
        <f t="shared" si="8"/>
        <v/>
      </c>
      <c r="G119" s="35" t="str">
        <f t="shared" si="8"/>
        <v/>
      </c>
      <c r="H119" s="35" t="str">
        <f t="shared" si="8"/>
        <v/>
      </c>
      <c r="I119" s="36" cm="1">
        <f t="array" ref="I119">_xlfn.IFS(H119&lt;&gt;"",H119,G119&lt;&gt;"",G119,F119&lt;&gt;"",F119,E119&lt;&gt;"",E119,D119&lt;&gt;"",D119)</f>
        <v>3.2000000000000002E-3</v>
      </c>
      <c r="J119" s="42">
        <f t="shared" si="11"/>
        <v>125854.55988056776</v>
      </c>
      <c r="K119" s="43">
        <f t="shared" si="12"/>
        <v>125854.55988056773</v>
      </c>
      <c r="L119" s="44">
        <f t="shared" si="21"/>
        <v>125854.55988056773</v>
      </c>
      <c r="M119" s="43">
        <f t="shared" si="16"/>
        <v>112821.64347545314</v>
      </c>
      <c r="N119" s="44">
        <f t="shared" si="17"/>
        <v>112821.64347545314</v>
      </c>
      <c r="O119" s="19">
        <f t="shared" si="14"/>
        <v>13032.916405114594</v>
      </c>
      <c r="P119" s="19">
        <f t="shared" si="15"/>
        <v>0</v>
      </c>
      <c r="Q119" s="45">
        <f t="shared" si="18"/>
        <v>48760614.875704274</v>
      </c>
      <c r="R119" s="34" t="str">
        <f>IF(MONTH(B119)=12,計算リスト!$C$5,計算リスト!$C$6)</f>
        <v>×</v>
      </c>
      <c r="S119" s="34" t="str">
        <f>IF(YEAR(B119)-YEAR($B$108)&lt;=$D$55,計算リスト!$C$5,計算リスト!$C$6)</f>
        <v>○</v>
      </c>
      <c r="T119" s="34" t="str">
        <f>IF(R119&amp;S119=計算リスト!$C$5&amp;計算リスト!$C$5,計算リスト!$C$5,計算リスト!$C$6)</f>
        <v>×</v>
      </c>
      <c r="U119" s="34">
        <f>IF(T119=計算リスト!$C$5,MIN($D$57,Q119*$D$54),0)</f>
        <v>0</v>
      </c>
      <c r="V119" s="14"/>
      <c r="W119" s="1"/>
      <c r="X119" s="1"/>
      <c r="Y119" s="1"/>
      <c r="Z119" s="1"/>
      <c r="AA119" s="1"/>
    </row>
    <row r="120" spans="1:27" x14ac:dyDescent="0.15">
      <c r="A120" s="14"/>
      <c r="B120" s="17">
        <f t="shared" si="19"/>
        <v>45413</v>
      </c>
      <c r="C120" s="34">
        <f t="shared" si="20"/>
        <v>409</v>
      </c>
      <c r="D120" s="35">
        <f t="shared" si="9"/>
        <v>3.2000000000000002E-3</v>
      </c>
      <c r="E120" s="35" t="str">
        <f t="shared" si="8"/>
        <v/>
      </c>
      <c r="F120" s="35" t="str">
        <f t="shared" si="8"/>
        <v/>
      </c>
      <c r="G120" s="35" t="str">
        <f t="shared" si="8"/>
        <v/>
      </c>
      <c r="H120" s="35" t="str">
        <f t="shared" si="8"/>
        <v/>
      </c>
      <c r="I120" s="36" cm="1">
        <f t="array" ref="I120">_xlfn.IFS(H120&lt;&gt;"",H120,G120&lt;&gt;"",G120,F120&lt;&gt;"",F120,E120&lt;&gt;"",E120,D120&lt;&gt;"",D120)</f>
        <v>3.2000000000000002E-3</v>
      </c>
      <c r="J120" s="42">
        <f t="shared" si="11"/>
        <v>125854.55988056776</v>
      </c>
      <c r="K120" s="43">
        <f t="shared" si="12"/>
        <v>125854.55988056776</v>
      </c>
      <c r="L120" s="44">
        <f t="shared" si="21"/>
        <v>125854.55988056776</v>
      </c>
      <c r="M120" s="43">
        <f t="shared" si="16"/>
        <v>112851.72924704662</v>
      </c>
      <c r="N120" s="44">
        <f t="shared" si="17"/>
        <v>112851.72924704662</v>
      </c>
      <c r="O120" s="19">
        <f t="shared" si="14"/>
        <v>13002.83063352114</v>
      </c>
      <c r="P120" s="19">
        <f t="shared" si="15"/>
        <v>0</v>
      </c>
      <c r="Q120" s="45">
        <f t="shared" si="18"/>
        <v>48647763.146457225</v>
      </c>
      <c r="R120" s="34" t="str">
        <f>IF(MONTH(B120)=12,計算リスト!$C$5,計算リスト!$C$6)</f>
        <v>×</v>
      </c>
      <c r="S120" s="34" t="str">
        <f>IF(YEAR(B120)-YEAR($B$108)&lt;=$D$55,計算リスト!$C$5,計算リスト!$C$6)</f>
        <v>○</v>
      </c>
      <c r="T120" s="34" t="str">
        <f>IF(R120&amp;S120=計算リスト!$C$5&amp;計算リスト!$C$5,計算リスト!$C$5,計算リスト!$C$6)</f>
        <v>×</v>
      </c>
      <c r="U120" s="34">
        <f>IF(T120=計算リスト!$C$5,MIN($D$57,Q120*$D$54),0)</f>
        <v>0</v>
      </c>
      <c r="V120" s="14"/>
      <c r="W120" s="1"/>
      <c r="X120" s="1"/>
      <c r="Y120" s="1"/>
      <c r="Z120" s="1"/>
      <c r="AA120" s="1"/>
    </row>
    <row r="121" spans="1:27" x14ac:dyDescent="0.15">
      <c r="A121" s="14"/>
      <c r="B121" s="17">
        <f t="shared" si="19"/>
        <v>45444</v>
      </c>
      <c r="C121" s="34">
        <f t="shared" si="20"/>
        <v>408</v>
      </c>
      <c r="D121" s="35">
        <f t="shared" si="9"/>
        <v>3.2000000000000002E-3</v>
      </c>
      <c r="E121" s="35" t="str">
        <f t="shared" si="8"/>
        <v/>
      </c>
      <c r="F121" s="35" t="str">
        <f t="shared" si="8"/>
        <v/>
      </c>
      <c r="G121" s="35" t="str">
        <f t="shared" si="8"/>
        <v/>
      </c>
      <c r="H121" s="35" t="str">
        <f t="shared" si="8"/>
        <v/>
      </c>
      <c r="I121" s="36" cm="1">
        <f t="array" ref="I121">_xlfn.IFS(H121&lt;&gt;"",H121,G121&lt;&gt;"",G121,F121&lt;&gt;"",F121,E121&lt;&gt;"",E121,D121&lt;&gt;"",D121)</f>
        <v>3.2000000000000002E-3</v>
      </c>
      <c r="J121" s="42">
        <f t="shared" si="11"/>
        <v>125854.55988056776</v>
      </c>
      <c r="K121" s="43">
        <f t="shared" si="12"/>
        <v>125854.55988056774</v>
      </c>
      <c r="L121" s="44">
        <f t="shared" si="21"/>
        <v>125854.55988056774</v>
      </c>
      <c r="M121" s="43">
        <f t="shared" si="16"/>
        <v>112881.82304151249</v>
      </c>
      <c r="N121" s="44">
        <f t="shared" si="17"/>
        <v>112881.82304151249</v>
      </c>
      <c r="O121" s="19">
        <f t="shared" si="14"/>
        <v>12972.73683905526</v>
      </c>
      <c r="P121" s="19">
        <f t="shared" si="15"/>
        <v>0</v>
      </c>
      <c r="Q121" s="45">
        <f t="shared" si="18"/>
        <v>48534881.323415712</v>
      </c>
      <c r="R121" s="34" t="str">
        <f>IF(MONTH(B121)=12,計算リスト!$C$5,計算リスト!$C$6)</f>
        <v>×</v>
      </c>
      <c r="S121" s="34" t="str">
        <f>IF(YEAR(B121)-YEAR($B$108)&lt;=$D$55,計算リスト!$C$5,計算リスト!$C$6)</f>
        <v>○</v>
      </c>
      <c r="T121" s="34" t="str">
        <f>IF(R121&amp;S121=計算リスト!$C$5&amp;計算リスト!$C$5,計算リスト!$C$5,計算リスト!$C$6)</f>
        <v>×</v>
      </c>
      <c r="U121" s="34">
        <f>IF(T121=計算リスト!$C$5,MIN($D$57,Q121*$D$54),0)</f>
        <v>0</v>
      </c>
      <c r="V121" s="14"/>
      <c r="W121" s="1"/>
      <c r="X121" s="1"/>
      <c r="Y121" s="1"/>
      <c r="Z121" s="1"/>
      <c r="AA121" s="1"/>
    </row>
    <row r="122" spans="1:27" x14ac:dyDescent="0.15">
      <c r="A122" s="14"/>
      <c r="B122" s="17">
        <f t="shared" si="19"/>
        <v>45474</v>
      </c>
      <c r="C122" s="34">
        <f t="shared" si="20"/>
        <v>407</v>
      </c>
      <c r="D122" s="35">
        <f t="shared" si="9"/>
        <v>3.2000000000000002E-3</v>
      </c>
      <c r="E122" s="35" t="str">
        <f t="shared" si="8"/>
        <v/>
      </c>
      <c r="F122" s="35" t="str">
        <f t="shared" si="8"/>
        <v/>
      </c>
      <c r="G122" s="35" t="str">
        <f t="shared" si="8"/>
        <v/>
      </c>
      <c r="H122" s="35" t="str">
        <f t="shared" si="8"/>
        <v/>
      </c>
      <c r="I122" s="36" cm="1">
        <f t="array" ref="I122">_xlfn.IFS(H122&lt;&gt;"",H122,G122&lt;&gt;"",G122,F122&lt;&gt;"",F122,E122&lt;&gt;"",E122,D122&lt;&gt;"",D122)</f>
        <v>3.2000000000000002E-3</v>
      </c>
      <c r="J122" s="42">
        <f t="shared" si="11"/>
        <v>125854.55988056776</v>
      </c>
      <c r="K122" s="43">
        <f t="shared" si="12"/>
        <v>125854.55988056774</v>
      </c>
      <c r="L122" s="44">
        <f t="shared" si="21"/>
        <v>125854.55988056774</v>
      </c>
      <c r="M122" s="43">
        <f t="shared" si="16"/>
        <v>112911.92486099023</v>
      </c>
      <c r="N122" s="44">
        <f t="shared" si="17"/>
        <v>112911.92486099023</v>
      </c>
      <c r="O122" s="19">
        <f t="shared" si="14"/>
        <v>12942.635019577523</v>
      </c>
      <c r="P122" s="19">
        <f t="shared" si="15"/>
        <v>0</v>
      </c>
      <c r="Q122" s="45">
        <f t="shared" si="18"/>
        <v>48421969.39855472</v>
      </c>
      <c r="R122" s="34" t="str">
        <f>IF(MONTH(B122)=12,計算リスト!$C$5,計算リスト!$C$6)</f>
        <v>×</v>
      </c>
      <c r="S122" s="34" t="str">
        <f>IF(YEAR(B122)-YEAR($B$108)&lt;=$D$55,計算リスト!$C$5,計算リスト!$C$6)</f>
        <v>○</v>
      </c>
      <c r="T122" s="34" t="str">
        <f>IF(R122&amp;S122=計算リスト!$C$5&amp;計算リスト!$C$5,計算リスト!$C$5,計算リスト!$C$6)</f>
        <v>×</v>
      </c>
      <c r="U122" s="34">
        <f>IF(T122=計算リスト!$C$5,MIN($D$57,Q122*$D$54),0)</f>
        <v>0</v>
      </c>
      <c r="V122" s="14"/>
      <c r="W122" s="1"/>
      <c r="X122" s="1"/>
      <c r="Y122" s="1"/>
      <c r="Z122" s="1"/>
      <c r="AA122" s="1"/>
    </row>
    <row r="123" spans="1:27" x14ac:dyDescent="0.15">
      <c r="A123" s="14"/>
      <c r="B123" s="17">
        <f t="shared" si="19"/>
        <v>45505</v>
      </c>
      <c r="C123" s="34">
        <f t="shared" si="20"/>
        <v>406</v>
      </c>
      <c r="D123" s="35">
        <f t="shared" si="9"/>
        <v>3.2000000000000002E-3</v>
      </c>
      <c r="E123" s="35" t="str">
        <f t="shared" si="8"/>
        <v/>
      </c>
      <c r="F123" s="35" t="str">
        <f t="shared" si="8"/>
        <v/>
      </c>
      <c r="G123" s="35" t="str">
        <f t="shared" si="8"/>
        <v/>
      </c>
      <c r="H123" s="35" t="str">
        <f t="shared" si="8"/>
        <v/>
      </c>
      <c r="I123" s="36" cm="1">
        <f t="array" ref="I123">_xlfn.IFS(H123&lt;&gt;"",H123,G123&lt;&gt;"",G123,F123&lt;&gt;"",F123,E123&lt;&gt;"",E123,D123&lt;&gt;"",D123)</f>
        <v>3.2000000000000002E-3</v>
      </c>
      <c r="J123" s="42">
        <f t="shared" si="11"/>
        <v>125854.55988056776</v>
      </c>
      <c r="K123" s="43">
        <f t="shared" si="12"/>
        <v>125854.55988056773</v>
      </c>
      <c r="L123" s="44">
        <f t="shared" si="21"/>
        <v>125854.55988056773</v>
      </c>
      <c r="M123" s="43">
        <f t="shared" si="16"/>
        <v>112942.03470761981</v>
      </c>
      <c r="N123" s="44">
        <f t="shared" si="17"/>
        <v>112942.03470761981</v>
      </c>
      <c r="O123" s="19">
        <f t="shared" si="14"/>
        <v>12912.525172947926</v>
      </c>
      <c r="P123" s="19">
        <f t="shared" si="15"/>
        <v>0</v>
      </c>
      <c r="Q123" s="45">
        <f t="shared" si="18"/>
        <v>48309027.363847099</v>
      </c>
      <c r="R123" s="34" t="str">
        <f>IF(MONTH(B123)=12,計算リスト!$C$5,計算リスト!$C$6)</f>
        <v>×</v>
      </c>
      <c r="S123" s="34" t="str">
        <f>IF(YEAR(B123)-YEAR($B$108)&lt;=$D$55,計算リスト!$C$5,計算リスト!$C$6)</f>
        <v>○</v>
      </c>
      <c r="T123" s="34" t="str">
        <f>IF(R123&amp;S123=計算リスト!$C$5&amp;計算リスト!$C$5,計算リスト!$C$5,計算リスト!$C$6)</f>
        <v>×</v>
      </c>
      <c r="U123" s="34">
        <f>IF(T123=計算リスト!$C$5,MIN($D$57,Q123*$D$54),0)</f>
        <v>0</v>
      </c>
      <c r="V123" s="14"/>
      <c r="W123" s="1"/>
      <c r="X123" s="1"/>
      <c r="Y123" s="1"/>
      <c r="Z123" s="1"/>
      <c r="AA123" s="1"/>
    </row>
    <row r="124" spans="1:27" x14ac:dyDescent="0.15">
      <c r="A124" s="14"/>
      <c r="B124" s="17">
        <f t="shared" si="19"/>
        <v>45536</v>
      </c>
      <c r="C124" s="34">
        <f t="shared" si="20"/>
        <v>405</v>
      </c>
      <c r="D124" s="35">
        <f t="shared" si="9"/>
        <v>3.2000000000000002E-3</v>
      </c>
      <c r="E124" s="35" t="str">
        <f t="shared" si="8"/>
        <v/>
      </c>
      <c r="F124" s="35" t="str">
        <f t="shared" si="8"/>
        <v/>
      </c>
      <c r="G124" s="35" t="str">
        <f t="shared" si="8"/>
        <v/>
      </c>
      <c r="H124" s="35" t="str">
        <f t="shared" si="8"/>
        <v/>
      </c>
      <c r="I124" s="36" cm="1">
        <f t="array" ref="I124">_xlfn.IFS(H124&lt;&gt;"",H124,G124&lt;&gt;"",G124,F124&lt;&gt;"",F124,E124&lt;&gt;"",E124,D124&lt;&gt;"",D124)</f>
        <v>3.2000000000000002E-3</v>
      </c>
      <c r="J124" s="42">
        <f t="shared" si="11"/>
        <v>125854.55988056776</v>
      </c>
      <c r="K124" s="43">
        <f t="shared" si="12"/>
        <v>125854.55988056771</v>
      </c>
      <c r="L124" s="44">
        <f t="shared" si="21"/>
        <v>125854.55988056771</v>
      </c>
      <c r="M124" s="43">
        <f t="shared" si="16"/>
        <v>112972.15258354181</v>
      </c>
      <c r="N124" s="44">
        <f t="shared" si="17"/>
        <v>112972.15258354181</v>
      </c>
      <c r="O124" s="19">
        <f t="shared" si="14"/>
        <v>12882.407297025893</v>
      </c>
      <c r="P124" s="19">
        <f t="shared" si="15"/>
        <v>0</v>
      </c>
      <c r="Q124" s="45">
        <f t="shared" si="18"/>
        <v>48196055.21126356</v>
      </c>
      <c r="R124" s="34" t="str">
        <f>IF(MONTH(B124)=12,計算リスト!$C$5,計算リスト!$C$6)</f>
        <v>×</v>
      </c>
      <c r="S124" s="34" t="str">
        <f>IF(YEAR(B124)-YEAR($B$108)&lt;=$D$55,計算リスト!$C$5,計算リスト!$C$6)</f>
        <v>○</v>
      </c>
      <c r="T124" s="34" t="str">
        <f>IF(R124&amp;S124=計算リスト!$C$5&amp;計算リスト!$C$5,計算リスト!$C$5,計算リスト!$C$6)</f>
        <v>×</v>
      </c>
      <c r="U124" s="34">
        <f>IF(T124=計算リスト!$C$5,MIN($D$57,Q124*$D$54),0)</f>
        <v>0</v>
      </c>
      <c r="V124" s="14"/>
      <c r="W124" s="1"/>
      <c r="X124" s="1"/>
      <c r="Y124" s="1"/>
      <c r="Z124" s="1"/>
      <c r="AA124" s="1"/>
    </row>
    <row r="125" spans="1:27" x14ac:dyDescent="0.15">
      <c r="A125" s="14"/>
      <c r="B125" s="17">
        <f t="shared" si="19"/>
        <v>45566</v>
      </c>
      <c r="C125" s="34">
        <f t="shared" si="20"/>
        <v>404</v>
      </c>
      <c r="D125" s="35">
        <f t="shared" si="9"/>
        <v>3.2000000000000002E-3</v>
      </c>
      <c r="E125" s="35" t="str">
        <f t="shared" si="8"/>
        <v/>
      </c>
      <c r="F125" s="35" t="str">
        <f t="shared" si="8"/>
        <v/>
      </c>
      <c r="G125" s="35" t="str">
        <f t="shared" si="8"/>
        <v/>
      </c>
      <c r="H125" s="35" t="str">
        <f t="shared" si="8"/>
        <v/>
      </c>
      <c r="I125" s="36" cm="1">
        <f t="array" ref="I125">_xlfn.IFS(H125&lt;&gt;"",H125,G125&lt;&gt;"",G125,F125&lt;&gt;"",F125,E125&lt;&gt;"",E125,D125&lt;&gt;"",D125)</f>
        <v>3.2000000000000002E-3</v>
      </c>
      <c r="J125" s="42">
        <f t="shared" si="11"/>
        <v>125854.55988056776</v>
      </c>
      <c r="K125" s="43">
        <f t="shared" si="12"/>
        <v>125854.55988056773</v>
      </c>
      <c r="L125" s="44">
        <f t="shared" si="21"/>
        <v>125854.55988056773</v>
      </c>
      <c r="M125" s="43">
        <f t="shared" si="16"/>
        <v>113002.27849089744</v>
      </c>
      <c r="N125" s="44">
        <f t="shared" si="17"/>
        <v>113002.27849089744</v>
      </c>
      <c r="O125" s="19">
        <f t="shared" si="14"/>
        <v>12852.281389670283</v>
      </c>
      <c r="P125" s="19">
        <f t="shared" si="15"/>
        <v>0</v>
      </c>
      <c r="Q125" s="45">
        <f t="shared" si="18"/>
        <v>48083052.932772659</v>
      </c>
      <c r="R125" s="34" t="str">
        <f>IF(MONTH(B125)=12,計算リスト!$C$5,計算リスト!$C$6)</f>
        <v>×</v>
      </c>
      <c r="S125" s="34" t="str">
        <f>IF(YEAR(B125)-YEAR($B$108)&lt;=$D$55,計算リスト!$C$5,計算リスト!$C$6)</f>
        <v>○</v>
      </c>
      <c r="T125" s="34" t="str">
        <f>IF(R125&amp;S125=計算リスト!$C$5&amp;計算リスト!$C$5,計算リスト!$C$5,計算リスト!$C$6)</f>
        <v>×</v>
      </c>
      <c r="U125" s="34">
        <f>IF(T125=計算リスト!$C$5,MIN($D$57,Q125*$D$54),0)</f>
        <v>0</v>
      </c>
      <c r="V125" s="14"/>
      <c r="W125" s="1"/>
      <c r="X125" s="1"/>
      <c r="Y125" s="1"/>
      <c r="Z125" s="1"/>
      <c r="AA125" s="1"/>
    </row>
    <row r="126" spans="1:27" x14ac:dyDescent="0.15">
      <c r="A126" s="14"/>
      <c r="B126" s="17">
        <f t="shared" si="19"/>
        <v>45597</v>
      </c>
      <c r="C126" s="34">
        <f t="shared" si="20"/>
        <v>403</v>
      </c>
      <c r="D126" s="35">
        <f t="shared" si="9"/>
        <v>3.2000000000000002E-3</v>
      </c>
      <c r="E126" s="35" t="str">
        <f t="shared" si="8"/>
        <v/>
      </c>
      <c r="F126" s="35" t="str">
        <f t="shared" si="8"/>
        <v/>
      </c>
      <c r="G126" s="35" t="str">
        <f t="shared" si="8"/>
        <v/>
      </c>
      <c r="H126" s="35" t="str">
        <f t="shared" si="8"/>
        <v/>
      </c>
      <c r="I126" s="36" cm="1">
        <f t="array" ref="I126">_xlfn.IFS(H126&lt;&gt;"",H126,G126&lt;&gt;"",G126,F126&lt;&gt;"",F126,E126&lt;&gt;"",E126,D126&lt;&gt;"",D126)</f>
        <v>3.2000000000000002E-3</v>
      </c>
      <c r="J126" s="42">
        <f t="shared" si="11"/>
        <v>125854.55988056776</v>
      </c>
      <c r="K126" s="43">
        <f t="shared" si="12"/>
        <v>125854.55988056773</v>
      </c>
      <c r="L126" s="44">
        <f t="shared" si="21"/>
        <v>125854.55988056773</v>
      </c>
      <c r="M126" s="43">
        <f t="shared" si="16"/>
        <v>113032.41243182836</v>
      </c>
      <c r="N126" s="44">
        <f t="shared" si="17"/>
        <v>113032.41243182836</v>
      </c>
      <c r="O126" s="19">
        <f t="shared" si="14"/>
        <v>12822.147448739377</v>
      </c>
      <c r="P126" s="19">
        <f t="shared" si="15"/>
        <v>0</v>
      </c>
      <c r="Q126" s="45">
        <f t="shared" si="18"/>
        <v>47970020.52034083</v>
      </c>
      <c r="R126" s="34" t="str">
        <f>IF(MONTH(B126)=12,計算リスト!$C$5,計算リスト!$C$6)</f>
        <v>×</v>
      </c>
      <c r="S126" s="34" t="str">
        <f>IF(YEAR(B126)-YEAR($B$108)&lt;=$D$55,計算リスト!$C$5,計算リスト!$C$6)</f>
        <v>○</v>
      </c>
      <c r="T126" s="34" t="str">
        <f>IF(R126&amp;S126=計算リスト!$C$5&amp;計算リスト!$C$5,計算リスト!$C$5,計算リスト!$C$6)</f>
        <v>×</v>
      </c>
      <c r="U126" s="34">
        <f>IF(T126=計算リスト!$C$5,MIN($D$57,Q126*$D$54),0)</f>
        <v>0</v>
      </c>
      <c r="V126" s="14"/>
      <c r="W126" s="1"/>
      <c r="X126" s="1"/>
      <c r="Y126" s="1"/>
      <c r="Z126" s="1"/>
      <c r="AA126" s="1"/>
    </row>
    <row r="127" spans="1:27" x14ac:dyDescent="0.15">
      <c r="A127" s="14"/>
      <c r="B127" s="17">
        <f t="shared" si="19"/>
        <v>45627</v>
      </c>
      <c r="C127" s="34">
        <f t="shared" si="20"/>
        <v>402</v>
      </c>
      <c r="D127" s="35">
        <f t="shared" si="9"/>
        <v>3.2000000000000002E-3</v>
      </c>
      <c r="E127" s="35" t="str">
        <f t="shared" si="8"/>
        <v/>
      </c>
      <c r="F127" s="35" t="str">
        <f t="shared" si="8"/>
        <v/>
      </c>
      <c r="G127" s="35" t="str">
        <f t="shared" si="8"/>
        <v/>
      </c>
      <c r="H127" s="35" t="str">
        <f t="shared" si="8"/>
        <v/>
      </c>
      <c r="I127" s="36" cm="1">
        <f t="array" ref="I127">_xlfn.IFS(H127&lt;&gt;"",H127,G127&lt;&gt;"",G127,F127&lt;&gt;"",F127,E127&lt;&gt;"",E127,D127&lt;&gt;"",D127)</f>
        <v>3.2000000000000002E-3</v>
      </c>
      <c r="J127" s="42">
        <f t="shared" si="11"/>
        <v>125854.55988056776</v>
      </c>
      <c r="K127" s="43">
        <f t="shared" si="12"/>
        <v>125854.55988056771</v>
      </c>
      <c r="L127" s="44">
        <f t="shared" si="21"/>
        <v>125854.55988056771</v>
      </c>
      <c r="M127" s="43">
        <f t="shared" si="16"/>
        <v>113062.55440847683</v>
      </c>
      <c r="N127" s="44">
        <f>L127-O127</f>
        <v>113062.55440847683</v>
      </c>
      <c r="O127" s="19">
        <f t="shared" si="14"/>
        <v>12792.005472090888</v>
      </c>
      <c r="P127" s="19">
        <f t="shared" si="15"/>
        <v>0</v>
      </c>
      <c r="Q127" s="45">
        <f t="shared" si="18"/>
        <v>47856957.965932354</v>
      </c>
      <c r="R127" s="34" t="str">
        <f>IF(MONTH(B127)=12,計算リスト!$C$5,計算リスト!$C$6)</f>
        <v>○</v>
      </c>
      <c r="S127" s="34" t="str">
        <f>IF(YEAR(B127)-YEAR($B$108)&lt;=$D$55,計算リスト!$C$5,計算リスト!$C$6)</f>
        <v>○</v>
      </c>
      <c r="T127" s="34" t="str">
        <f>IF(R127&amp;S127=計算リスト!$C$5&amp;計算リスト!$C$5,計算リスト!$C$5,計算リスト!$C$6)</f>
        <v>○</v>
      </c>
      <c r="U127" s="34">
        <f>IF(T127=計算リスト!$C$5,MIN($D$57,Q127*$D$54),0)</f>
        <v>315000</v>
      </c>
      <c r="V127" s="14"/>
      <c r="W127" s="1"/>
      <c r="X127" s="1"/>
      <c r="Y127" s="1"/>
      <c r="Z127" s="1"/>
      <c r="AA127" s="1"/>
    </row>
    <row r="128" spans="1:27" x14ac:dyDescent="0.15">
      <c r="A128" s="14"/>
      <c r="B128" s="17">
        <f t="shared" si="19"/>
        <v>45658</v>
      </c>
      <c r="C128" s="34">
        <f t="shared" si="20"/>
        <v>401</v>
      </c>
      <c r="D128" s="35">
        <f t="shared" si="9"/>
        <v>3.2000000000000002E-3</v>
      </c>
      <c r="E128" s="35" t="str">
        <f t="shared" ref="E128:H147" si="22">IF(F$36&lt;&gt;"",IF($B128&gt;=F$36,F$41,""),"")</f>
        <v/>
      </c>
      <c r="F128" s="35" t="str">
        <f t="shared" si="22"/>
        <v/>
      </c>
      <c r="G128" s="35" t="str">
        <f t="shared" si="22"/>
        <v/>
      </c>
      <c r="H128" s="35" t="str">
        <f t="shared" si="22"/>
        <v/>
      </c>
      <c r="I128" s="36" cm="1">
        <f t="array" ref="I128">_xlfn.IFS(H128&lt;&gt;"",H128,G128&lt;&gt;"",G128,F128&lt;&gt;"",F128,E128&lt;&gt;"",E128,D128&lt;&gt;"",D128)</f>
        <v>3.2000000000000002E-3</v>
      </c>
      <c r="J128" s="42">
        <f t="shared" si="11"/>
        <v>125854.55988056776</v>
      </c>
      <c r="K128" s="43">
        <f t="shared" si="12"/>
        <v>125854.55988056771</v>
      </c>
      <c r="L128" s="44">
        <f t="shared" si="21"/>
        <v>125854.55988056771</v>
      </c>
      <c r="M128" s="43">
        <f t="shared" si="16"/>
        <v>113092.70442298576</v>
      </c>
      <c r="N128" s="44">
        <f t="shared" ref="N128:N191" si="23">L128-O128</f>
        <v>113092.70442298576</v>
      </c>
      <c r="O128" s="19">
        <f t="shared" si="14"/>
        <v>12761.855457581962</v>
      </c>
      <c r="P128" s="19">
        <f t="shared" si="15"/>
        <v>0</v>
      </c>
      <c r="Q128" s="45">
        <f t="shared" si="18"/>
        <v>47743865.261509366</v>
      </c>
      <c r="R128" s="34" t="str">
        <f>IF(MONTH(B128)=12,計算リスト!$C$5,計算リスト!$C$6)</f>
        <v>×</v>
      </c>
      <c r="S128" s="34" t="str">
        <f>IF(YEAR(B128)-YEAR($B$108)&lt;=$D$55,計算リスト!$C$5,計算リスト!$C$6)</f>
        <v>○</v>
      </c>
      <c r="T128" s="34" t="str">
        <f>IF(R128&amp;S128=計算リスト!$C$5&amp;計算リスト!$C$5,計算リスト!$C$5,計算リスト!$C$6)</f>
        <v>×</v>
      </c>
      <c r="U128" s="34">
        <f>IF(T128=計算リスト!$C$5,MIN($D$57,Q128*$D$54),0)</f>
        <v>0</v>
      </c>
      <c r="V128" s="14"/>
      <c r="W128" s="1"/>
      <c r="X128" s="1"/>
      <c r="Y128" s="1"/>
      <c r="Z128" s="1"/>
      <c r="AA128" s="1"/>
    </row>
    <row r="129" spans="1:27" x14ac:dyDescent="0.15">
      <c r="A129" s="14"/>
      <c r="B129" s="17">
        <f t="shared" si="19"/>
        <v>45689</v>
      </c>
      <c r="C129" s="34">
        <f t="shared" si="20"/>
        <v>400</v>
      </c>
      <c r="D129" s="35">
        <f t="shared" si="9"/>
        <v>3.2000000000000002E-3</v>
      </c>
      <c r="E129" s="35" t="str">
        <f t="shared" si="22"/>
        <v/>
      </c>
      <c r="F129" s="35" t="str">
        <f t="shared" si="22"/>
        <v/>
      </c>
      <c r="G129" s="35" t="str">
        <f t="shared" si="22"/>
        <v/>
      </c>
      <c r="H129" s="35" t="str">
        <f t="shared" si="22"/>
        <v/>
      </c>
      <c r="I129" s="36" cm="1">
        <f t="array" ref="I129">_xlfn.IFS(H129&lt;&gt;"",H129,G129&lt;&gt;"",G129,F129&lt;&gt;"",F129,E129&lt;&gt;"",E129,D129&lt;&gt;"",D129)</f>
        <v>3.2000000000000002E-3</v>
      </c>
      <c r="J129" s="42">
        <f t="shared" si="11"/>
        <v>125854.55988056776</v>
      </c>
      <c r="K129" s="43">
        <f t="shared" si="12"/>
        <v>125854.55988056771</v>
      </c>
      <c r="L129" s="44">
        <f>MIN(J129,K129)</f>
        <v>125854.55988056771</v>
      </c>
      <c r="M129" s="43">
        <f t="shared" si="16"/>
        <v>113122.86247749855</v>
      </c>
      <c r="N129" s="44">
        <f t="shared" si="23"/>
        <v>113122.86247749855</v>
      </c>
      <c r="O129" s="19">
        <f t="shared" si="14"/>
        <v>12731.697403069165</v>
      </c>
      <c r="P129" s="19">
        <f t="shared" si="15"/>
        <v>0</v>
      </c>
      <c r="Q129" s="45">
        <f t="shared" si="18"/>
        <v>47630742.39903187</v>
      </c>
      <c r="R129" s="34" t="str">
        <f>IF(MONTH(B129)=12,計算リスト!$C$5,計算リスト!$C$6)</f>
        <v>×</v>
      </c>
      <c r="S129" s="34" t="str">
        <f>IF(YEAR(B129)-YEAR($B$108)&lt;=$D$55,計算リスト!$C$5,計算リスト!$C$6)</f>
        <v>○</v>
      </c>
      <c r="T129" s="34" t="str">
        <f>IF(R129&amp;S129=計算リスト!$C$5&amp;計算リスト!$C$5,計算リスト!$C$5,計算リスト!$C$6)</f>
        <v>×</v>
      </c>
      <c r="U129" s="34">
        <f>IF(T129=計算リスト!$C$5,MIN($D$57,Q129*$D$54),0)</f>
        <v>0</v>
      </c>
      <c r="V129" s="14"/>
      <c r="W129" s="1"/>
      <c r="X129" s="1"/>
      <c r="Y129" s="1"/>
      <c r="Z129" s="1"/>
      <c r="AA129" s="1"/>
    </row>
    <row r="130" spans="1:27" x14ac:dyDescent="0.15">
      <c r="A130" s="14"/>
      <c r="B130" s="17">
        <f t="shared" si="19"/>
        <v>45717</v>
      </c>
      <c r="C130" s="34">
        <f t="shared" si="20"/>
        <v>399</v>
      </c>
      <c r="D130" s="35">
        <f t="shared" si="9"/>
        <v>3.2000000000000002E-3</v>
      </c>
      <c r="E130" s="35" t="str">
        <f t="shared" si="22"/>
        <v/>
      </c>
      <c r="F130" s="35" t="str">
        <f t="shared" si="22"/>
        <v/>
      </c>
      <c r="G130" s="35" t="str">
        <f t="shared" si="22"/>
        <v/>
      </c>
      <c r="H130" s="35" t="str">
        <f t="shared" si="22"/>
        <v/>
      </c>
      <c r="I130" s="36" cm="1">
        <f t="array" ref="I130">_xlfn.IFS(H130&lt;&gt;"",H130,G130&lt;&gt;"",G130,F130&lt;&gt;"",F130,E130&lt;&gt;"",E130,D130&lt;&gt;"",D130)</f>
        <v>3.2000000000000002E-3</v>
      </c>
      <c r="J130" s="42">
        <f t="shared" si="11"/>
        <v>125854.55988056776</v>
      </c>
      <c r="K130" s="43">
        <f t="shared" si="12"/>
        <v>125854.55988056771</v>
      </c>
      <c r="L130" s="44">
        <f t="shared" si="21"/>
        <v>125854.55988056771</v>
      </c>
      <c r="M130" s="43">
        <f t="shared" si="16"/>
        <v>113153.02857415922</v>
      </c>
      <c r="N130" s="44">
        <f t="shared" si="23"/>
        <v>113153.02857415922</v>
      </c>
      <c r="O130" s="19">
        <f t="shared" si="14"/>
        <v>12701.531306408498</v>
      </c>
      <c r="P130" s="19">
        <f t="shared" si="15"/>
        <v>0</v>
      </c>
      <c r="Q130" s="45">
        <f t="shared" si="18"/>
        <v>47517589.370457709</v>
      </c>
      <c r="R130" s="34" t="str">
        <f>IF(MONTH(B130)=12,計算リスト!$C$5,計算リスト!$C$6)</f>
        <v>×</v>
      </c>
      <c r="S130" s="34" t="str">
        <f>IF(YEAR(B130)-YEAR($B$108)&lt;=$D$55,計算リスト!$C$5,計算リスト!$C$6)</f>
        <v>○</v>
      </c>
      <c r="T130" s="34" t="str">
        <f>IF(R130&amp;S130=計算リスト!$C$5&amp;計算リスト!$C$5,計算リスト!$C$5,計算リスト!$C$6)</f>
        <v>×</v>
      </c>
      <c r="U130" s="34">
        <f>IF(T130=計算リスト!$C$5,MIN($D$57,Q130*$D$54),0)</f>
        <v>0</v>
      </c>
      <c r="V130" s="14"/>
      <c r="W130" s="1"/>
      <c r="X130" s="1"/>
      <c r="Y130" s="1"/>
      <c r="Z130" s="1"/>
      <c r="AA130" s="1"/>
    </row>
    <row r="131" spans="1:27" x14ac:dyDescent="0.15">
      <c r="A131" s="14"/>
      <c r="B131" s="17">
        <f t="shared" si="19"/>
        <v>45748</v>
      </c>
      <c r="C131" s="34">
        <f t="shared" si="20"/>
        <v>398</v>
      </c>
      <c r="D131" s="35">
        <f t="shared" si="9"/>
        <v>3.2000000000000002E-3</v>
      </c>
      <c r="E131" s="35" t="str">
        <f t="shared" si="22"/>
        <v/>
      </c>
      <c r="F131" s="35" t="str">
        <f t="shared" si="22"/>
        <v/>
      </c>
      <c r="G131" s="35" t="str">
        <f t="shared" si="22"/>
        <v/>
      </c>
      <c r="H131" s="35" t="str">
        <f t="shared" si="22"/>
        <v/>
      </c>
      <c r="I131" s="36" cm="1">
        <f t="array" ref="I131">_xlfn.IFS(H131&lt;&gt;"",H131,G131&lt;&gt;"",G131,F131&lt;&gt;"",F131,E131&lt;&gt;"",E131,D131&lt;&gt;"",D131)</f>
        <v>3.2000000000000002E-3</v>
      </c>
      <c r="J131" s="42">
        <f t="shared" si="11"/>
        <v>125854.55988056776</v>
      </c>
      <c r="K131" s="43">
        <f t="shared" si="12"/>
        <v>125854.55988056773</v>
      </c>
      <c r="L131" s="44">
        <f t="shared" si="21"/>
        <v>125854.55988056773</v>
      </c>
      <c r="M131" s="43">
        <f t="shared" si="16"/>
        <v>113183.20271511233</v>
      </c>
      <c r="N131" s="44">
        <f t="shared" si="23"/>
        <v>113183.20271511233</v>
      </c>
      <c r="O131" s="19">
        <f t="shared" si="14"/>
        <v>12671.357165455389</v>
      </c>
      <c r="P131" s="19">
        <f t="shared" si="15"/>
        <v>0</v>
      </c>
      <c r="Q131" s="45">
        <f t="shared" si="18"/>
        <v>47404406.167742595</v>
      </c>
      <c r="R131" s="34" t="str">
        <f>IF(MONTH(B131)=12,計算リスト!$C$5,計算リスト!$C$6)</f>
        <v>×</v>
      </c>
      <c r="S131" s="34" t="str">
        <f>IF(YEAR(B131)-YEAR($B$108)&lt;=$D$55,計算リスト!$C$5,計算リスト!$C$6)</f>
        <v>○</v>
      </c>
      <c r="T131" s="34" t="str">
        <f>IF(R131&amp;S131=計算リスト!$C$5&amp;計算リスト!$C$5,計算リスト!$C$5,計算リスト!$C$6)</f>
        <v>×</v>
      </c>
      <c r="U131" s="34">
        <f>IF(T131=計算リスト!$C$5,MIN($D$57,Q131*$D$54),0)</f>
        <v>0</v>
      </c>
      <c r="V131" s="14"/>
      <c r="W131" s="1"/>
      <c r="X131" s="1"/>
      <c r="Y131" s="1"/>
      <c r="Z131" s="1"/>
      <c r="AA131" s="1"/>
    </row>
    <row r="132" spans="1:27" x14ac:dyDescent="0.15">
      <c r="A132" s="14"/>
      <c r="B132" s="17">
        <f t="shared" si="19"/>
        <v>45778</v>
      </c>
      <c r="C132" s="34">
        <f t="shared" si="20"/>
        <v>397</v>
      </c>
      <c r="D132" s="35">
        <f t="shared" si="9"/>
        <v>3.2000000000000002E-3</v>
      </c>
      <c r="E132" s="35" t="str">
        <f t="shared" si="22"/>
        <v/>
      </c>
      <c r="F132" s="35" t="str">
        <f t="shared" si="22"/>
        <v/>
      </c>
      <c r="G132" s="35" t="str">
        <f t="shared" si="22"/>
        <v/>
      </c>
      <c r="H132" s="35" t="str">
        <f t="shared" si="22"/>
        <v/>
      </c>
      <c r="I132" s="36" cm="1">
        <f t="array" ref="I132">_xlfn.IFS(H132&lt;&gt;"",H132,G132&lt;&gt;"",G132,F132&lt;&gt;"",F132,E132&lt;&gt;"",E132,D132&lt;&gt;"",D132)</f>
        <v>3.2000000000000002E-3</v>
      </c>
      <c r="J132" s="42">
        <f t="shared" si="11"/>
        <v>125854.55988056776</v>
      </c>
      <c r="K132" s="43">
        <f t="shared" si="12"/>
        <v>125854.55988056773</v>
      </c>
      <c r="L132" s="44">
        <f t="shared" si="21"/>
        <v>125854.55988056773</v>
      </c>
      <c r="M132" s="43">
        <f t="shared" si="16"/>
        <v>113213.38490250304</v>
      </c>
      <c r="N132" s="44">
        <f t="shared" si="23"/>
        <v>113213.38490250304</v>
      </c>
      <c r="O132" s="19">
        <f t="shared" si="14"/>
        <v>12641.174978064693</v>
      </c>
      <c r="P132" s="19">
        <f t="shared" si="15"/>
        <v>0</v>
      </c>
      <c r="Q132" s="45">
        <f t="shared" si="18"/>
        <v>47291192.782840095</v>
      </c>
      <c r="R132" s="34" t="str">
        <f>IF(MONTH(B132)=12,計算リスト!$C$5,計算リスト!$C$6)</f>
        <v>×</v>
      </c>
      <c r="S132" s="34" t="str">
        <f>IF(YEAR(B132)-YEAR($B$108)&lt;=$D$55,計算リスト!$C$5,計算リスト!$C$6)</f>
        <v>○</v>
      </c>
      <c r="T132" s="34" t="str">
        <f>IF(R132&amp;S132=計算リスト!$C$5&amp;計算リスト!$C$5,計算リスト!$C$5,計算リスト!$C$6)</f>
        <v>×</v>
      </c>
      <c r="U132" s="34">
        <f>IF(T132=計算リスト!$C$5,MIN($D$57,Q132*$D$54),0)</f>
        <v>0</v>
      </c>
      <c r="V132" s="14"/>
      <c r="W132" s="1"/>
      <c r="X132" s="1"/>
      <c r="Y132" s="1"/>
      <c r="Z132" s="1"/>
      <c r="AA132" s="1"/>
    </row>
    <row r="133" spans="1:27" x14ac:dyDescent="0.15">
      <c r="A133" s="14"/>
      <c r="B133" s="17">
        <f t="shared" si="19"/>
        <v>45809</v>
      </c>
      <c r="C133" s="34">
        <f t="shared" si="20"/>
        <v>396</v>
      </c>
      <c r="D133" s="35">
        <f t="shared" si="9"/>
        <v>3.2000000000000002E-3</v>
      </c>
      <c r="E133" s="35" t="str">
        <f t="shared" si="22"/>
        <v/>
      </c>
      <c r="F133" s="35" t="str">
        <f t="shared" si="22"/>
        <v/>
      </c>
      <c r="G133" s="35" t="str">
        <f t="shared" si="22"/>
        <v/>
      </c>
      <c r="H133" s="35" t="str">
        <f t="shared" si="22"/>
        <v/>
      </c>
      <c r="I133" s="36" cm="1">
        <f t="array" ref="I133">_xlfn.IFS(H133&lt;&gt;"",H133,G133&lt;&gt;"",G133,F133&lt;&gt;"",F133,E133&lt;&gt;"",E133,D133&lt;&gt;"",D133)</f>
        <v>3.2000000000000002E-3</v>
      </c>
      <c r="J133" s="42">
        <f t="shared" si="11"/>
        <v>125854.55988056776</v>
      </c>
      <c r="K133" s="43">
        <f t="shared" si="12"/>
        <v>125854.55988056773</v>
      </c>
      <c r="L133" s="44">
        <f t="shared" si="21"/>
        <v>125854.55988056773</v>
      </c>
      <c r="M133" s="43">
        <f t="shared" si="16"/>
        <v>113243.57513847704</v>
      </c>
      <c r="N133" s="44">
        <f t="shared" si="23"/>
        <v>113243.57513847704</v>
      </c>
      <c r="O133" s="19">
        <f t="shared" si="14"/>
        <v>12610.984742090694</v>
      </c>
      <c r="P133" s="19">
        <f t="shared" si="15"/>
        <v>0</v>
      </c>
      <c r="Q133" s="45">
        <f t="shared" si="18"/>
        <v>47177949.207701616</v>
      </c>
      <c r="R133" s="34" t="str">
        <f>IF(MONTH(B133)=12,計算リスト!$C$5,計算リスト!$C$6)</f>
        <v>×</v>
      </c>
      <c r="S133" s="34" t="str">
        <f>IF(YEAR(B133)-YEAR($B$108)&lt;=$D$55,計算リスト!$C$5,計算リスト!$C$6)</f>
        <v>○</v>
      </c>
      <c r="T133" s="34" t="str">
        <f>IF(R133&amp;S133=計算リスト!$C$5&amp;計算リスト!$C$5,計算リスト!$C$5,計算リスト!$C$6)</f>
        <v>×</v>
      </c>
      <c r="U133" s="34">
        <f>IF(T133=計算リスト!$C$5,MIN($D$57,Q133*$D$54),0)</f>
        <v>0</v>
      </c>
      <c r="V133" s="14"/>
      <c r="W133" s="1"/>
      <c r="X133" s="1"/>
      <c r="Y133" s="1"/>
      <c r="Z133" s="1"/>
      <c r="AA133" s="1"/>
    </row>
    <row r="134" spans="1:27" x14ac:dyDescent="0.15">
      <c r="A134" s="14"/>
      <c r="B134" s="17">
        <f t="shared" si="19"/>
        <v>45839</v>
      </c>
      <c r="C134" s="34">
        <f t="shared" si="20"/>
        <v>395</v>
      </c>
      <c r="D134" s="35">
        <f t="shared" si="9"/>
        <v>3.2000000000000002E-3</v>
      </c>
      <c r="E134" s="35" t="str">
        <f t="shared" si="22"/>
        <v/>
      </c>
      <c r="F134" s="35" t="str">
        <f t="shared" si="22"/>
        <v/>
      </c>
      <c r="G134" s="35" t="str">
        <f t="shared" si="22"/>
        <v/>
      </c>
      <c r="H134" s="35" t="str">
        <f t="shared" si="22"/>
        <v/>
      </c>
      <c r="I134" s="36" cm="1">
        <f t="array" ref="I134">_xlfn.IFS(H134&lt;&gt;"",H134,G134&lt;&gt;"",G134,F134&lt;&gt;"",F134,E134&lt;&gt;"",E134,D134&lt;&gt;"",D134)</f>
        <v>3.2000000000000002E-3</v>
      </c>
      <c r="J134" s="42">
        <f t="shared" si="11"/>
        <v>125854.55988056776</v>
      </c>
      <c r="K134" s="43">
        <f t="shared" si="12"/>
        <v>125854.55988056771</v>
      </c>
      <c r="L134" s="44">
        <f t="shared" si="21"/>
        <v>125854.55988056771</v>
      </c>
      <c r="M134" s="43">
        <f t="shared" si="16"/>
        <v>113273.77342518061</v>
      </c>
      <c r="N134" s="44">
        <f t="shared" si="23"/>
        <v>113273.77342518061</v>
      </c>
      <c r="O134" s="19">
        <f t="shared" si="14"/>
        <v>12580.786455387099</v>
      </c>
      <c r="P134" s="19">
        <f t="shared" si="15"/>
        <v>0</v>
      </c>
      <c r="Q134" s="45">
        <f t="shared" si="18"/>
        <v>47064675.434276432</v>
      </c>
      <c r="R134" s="34" t="str">
        <f>IF(MONTH(B134)=12,計算リスト!$C$5,計算リスト!$C$6)</f>
        <v>×</v>
      </c>
      <c r="S134" s="34" t="str">
        <f>IF(YEAR(B134)-YEAR($B$108)&lt;=$D$55,計算リスト!$C$5,計算リスト!$C$6)</f>
        <v>○</v>
      </c>
      <c r="T134" s="34" t="str">
        <f>IF(R134&amp;S134=計算リスト!$C$5&amp;計算リスト!$C$5,計算リスト!$C$5,計算リスト!$C$6)</f>
        <v>×</v>
      </c>
      <c r="U134" s="34">
        <f>IF(T134=計算リスト!$C$5,MIN($D$57,Q134*$D$54),0)</f>
        <v>0</v>
      </c>
      <c r="V134" s="14"/>
      <c r="W134" s="1"/>
      <c r="X134" s="1"/>
      <c r="Y134" s="1"/>
      <c r="Z134" s="1"/>
      <c r="AA134" s="1"/>
    </row>
    <row r="135" spans="1:27" x14ac:dyDescent="0.15">
      <c r="A135" s="14"/>
      <c r="B135" s="17">
        <f t="shared" si="19"/>
        <v>45870</v>
      </c>
      <c r="C135" s="34">
        <f t="shared" si="20"/>
        <v>394</v>
      </c>
      <c r="D135" s="35">
        <f t="shared" si="9"/>
        <v>3.2000000000000002E-3</v>
      </c>
      <c r="E135" s="35" t="str">
        <f t="shared" si="22"/>
        <v/>
      </c>
      <c r="F135" s="35" t="str">
        <f t="shared" si="22"/>
        <v/>
      </c>
      <c r="G135" s="35" t="str">
        <f t="shared" si="22"/>
        <v/>
      </c>
      <c r="H135" s="35" t="str">
        <f t="shared" si="22"/>
        <v/>
      </c>
      <c r="I135" s="36" cm="1">
        <f t="array" ref="I135">_xlfn.IFS(H135&lt;&gt;"",H135,G135&lt;&gt;"",G135,F135&lt;&gt;"",F135,E135&lt;&gt;"",E135,D135&lt;&gt;"",D135)</f>
        <v>3.2000000000000002E-3</v>
      </c>
      <c r="J135" s="42">
        <f t="shared" si="11"/>
        <v>125854.55988056776</v>
      </c>
      <c r="K135" s="43">
        <f t="shared" si="12"/>
        <v>125854.55988056773</v>
      </c>
      <c r="L135" s="44">
        <f t="shared" si="21"/>
        <v>125854.55988056773</v>
      </c>
      <c r="M135" s="43">
        <f t="shared" si="16"/>
        <v>113303.97976476068</v>
      </c>
      <c r="N135" s="44">
        <f t="shared" si="23"/>
        <v>113303.97976476068</v>
      </c>
      <c r="O135" s="19">
        <f t="shared" si="14"/>
        <v>12550.58011580705</v>
      </c>
      <c r="P135" s="19">
        <f t="shared" si="15"/>
        <v>0</v>
      </c>
      <c r="Q135" s="45">
        <f t="shared" si="18"/>
        <v>46951371.454511672</v>
      </c>
      <c r="R135" s="34" t="str">
        <f>IF(MONTH(B135)=12,計算リスト!$C$5,計算リスト!$C$6)</f>
        <v>×</v>
      </c>
      <c r="S135" s="34" t="str">
        <f>IF(YEAR(B135)-YEAR($B$108)&lt;=$D$55,計算リスト!$C$5,計算リスト!$C$6)</f>
        <v>○</v>
      </c>
      <c r="T135" s="34" t="str">
        <f>IF(R135&amp;S135=計算リスト!$C$5&amp;計算リスト!$C$5,計算リスト!$C$5,計算リスト!$C$6)</f>
        <v>×</v>
      </c>
      <c r="U135" s="34">
        <f>IF(T135=計算リスト!$C$5,MIN($D$57,Q135*$D$54),0)</f>
        <v>0</v>
      </c>
      <c r="V135" s="14"/>
      <c r="W135" s="1"/>
      <c r="X135" s="1"/>
      <c r="Y135" s="1"/>
      <c r="Z135" s="1"/>
      <c r="AA135" s="1"/>
    </row>
    <row r="136" spans="1:27" x14ac:dyDescent="0.15">
      <c r="A136" s="14"/>
      <c r="B136" s="17">
        <f t="shared" si="19"/>
        <v>45901</v>
      </c>
      <c r="C136" s="34">
        <f t="shared" si="20"/>
        <v>393</v>
      </c>
      <c r="D136" s="35">
        <f t="shared" si="9"/>
        <v>3.2000000000000002E-3</v>
      </c>
      <c r="E136" s="35" t="str">
        <f t="shared" si="22"/>
        <v/>
      </c>
      <c r="F136" s="35" t="str">
        <f t="shared" si="22"/>
        <v/>
      </c>
      <c r="G136" s="35" t="str">
        <f t="shared" si="22"/>
        <v/>
      </c>
      <c r="H136" s="35" t="str">
        <f t="shared" si="22"/>
        <v/>
      </c>
      <c r="I136" s="36" cm="1">
        <f t="array" ref="I136">_xlfn.IFS(H136&lt;&gt;"",H136,G136&lt;&gt;"",G136,F136&lt;&gt;"",F136,E136&lt;&gt;"",E136,D136&lt;&gt;"",D136)</f>
        <v>3.2000000000000002E-3</v>
      </c>
      <c r="J136" s="42">
        <f t="shared" si="11"/>
        <v>125854.55988056776</v>
      </c>
      <c r="K136" s="43">
        <f t="shared" si="12"/>
        <v>125854.55988056773</v>
      </c>
      <c r="L136" s="44">
        <f t="shared" si="21"/>
        <v>125854.55988056773</v>
      </c>
      <c r="M136" s="43">
        <f t="shared" si="16"/>
        <v>113334.19415936462</v>
      </c>
      <c r="N136" s="44">
        <f t="shared" si="23"/>
        <v>113334.19415936462</v>
      </c>
      <c r="O136" s="19">
        <f t="shared" si="14"/>
        <v>12520.365721203114</v>
      </c>
      <c r="P136" s="19">
        <f t="shared" si="15"/>
        <v>0</v>
      </c>
      <c r="Q136" s="45">
        <f t="shared" si="18"/>
        <v>46838037.260352306</v>
      </c>
      <c r="R136" s="34" t="str">
        <f>IF(MONTH(B136)=12,計算リスト!$C$5,計算リスト!$C$6)</f>
        <v>×</v>
      </c>
      <c r="S136" s="34" t="str">
        <f>IF(YEAR(B136)-YEAR($B$108)&lt;=$D$55,計算リスト!$C$5,計算リスト!$C$6)</f>
        <v>○</v>
      </c>
      <c r="T136" s="34" t="str">
        <f>IF(R136&amp;S136=計算リスト!$C$5&amp;計算リスト!$C$5,計算リスト!$C$5,計算リスト!$C$6)</f>
        <v>×</v>
      </c>
      <c r="U136" s="34">
        <f>IF(T136=計算リスト!$C$5,MIN($D$57,Q136*$D$54),0)</f>
        <v>0</v>
      </c>
      <c r="V136" s="14"/>
      <c r="W136" s="1"/>
      <c r="X136" s="1"/>
      <c r="Y136" s="1"/>
      <c r="Z136" s="1"/>
      <c r="AA136" s="1"/>
    </row>
    <row r="137" spans="1:27" x14ac:dyDescent="0.15">
      <c r="A137" s="14"/>
      <c r="B137" s="17">
        <f t="shared" si="19"/>
        <v>45931</v>
      </c>
      <c r="C137" s="34">
        <f t="shared" si="20"/>
        <v>392</v>
      </c>
      <c r="D137" s="35">
        <f t="shared" si="9"/>
        <v>3.2000000000000002E-3</v>
      </c>
      <c r="E137" s="35" t="str">
        <f t="shared" si="22"/>
        <v/>
      </c>
      <c r="F137" s="35" t="str">
        <f t="shared" si="22"/>
        <v/>
      </c>
      <c r="G137" s="35" t="str">
        <f t="shared" si="22"/>
        <v/>
      </c>
      <c r="H137" s="35" t="str">
        <f t="shared" si="22"/>
        <v/>
      </c>
      <c r="I137" s="36" cm="1">
        <f t="array" ref="I137">_xlfn.IFS(H137&lt;&gt;"",H137,G137&lt;&gt;"",G137,F137&lt;&gt;"",F137,E137&lt;&gt;"",E137,D137&lt;&gt;"",D137)</f>
        <v>3.2000000000000002E-3</v>
      </c>
      <c r="J137" s="42">
        <f t="shared" si="11"/>
        <v>125854.55988056776</v>
      </c>
      <c r="K137" s="43">
        <f t="shared" si="12"/>
        <v>125854.55988056771</v>
      </c>
      <c r="L137" s="44">
        <f t="shared" si="21"/>
        <v>125854.55988056771</v>
      </c>
      <c r="M137" s="43">
        <f t="shared" si="16"/>
        <v>113364.41661114043</v>
      </c>
      <c r="N137" s="44">
        <f t="shared" si="23"/>
        <v>113364.41661114043</v>
      </c>
      <c r="O137" s="19">
        <f t="shared" si="14"/>
        <v>12490.143269427283</v>
      </c>
      <c r="P137" s="19">
        <f t="shared" si="15"/>
        <v>0</v>
      </c>
      <c r="Q137" s="45">
        <f t="shared" si="18"/>
        <v>46724672.843741164</v>
      </c>
      <c r="R137" s="34" t="str">
        <f>IF(MONTH(B137)=12,計算リスト!$C$5,計算リスト!$C$6)</f>
        <v>×</v>
      </c>
      <c r="S137" s="34" t="str">
        <f>IF(YEAR(B137)-YEAR($B$108)&lt;=$D$55,計算リスト!$C$5,計算リスト!$C$6)</f>
        <v>○</v>
      </c>
      <c r="T137" s="34" t="str">
        <f>IF(R137&amp;S137=計算リスト!$C$5&amp;計算リスト!$C$5,計算リスト!$C$5,計算リスト!$C$6)</f>
        <v>×</v>
      </c>
      <c r="U137" s="34">
        <f>IF(T137=計算リスト!$C$5,MIN($D$57,Q137*$D$54),0)</f>
        <v>0</v>
      </c>
      <c r="V137" s="14"/>
      <c r="W137" s="1"/>
      <c r="X137" s="1"/>
      <c r="Y137" s="1"/>
      <c r="Z137" s="1"/>
      <c r="AA137" s="1"/>
    </row>
    <row r="138" spans="1:27" x14ac:dyDescent="0.15">
      <c r="A138" s="14"/>
      <c r="B138" s="17">
        <f t="shared" si="19"/>
        <v>45962</v>
      </c>
      <c r="C138" s="34">
        <f t="shared" si="20"/>
        <v>391</v>
      </c>
      <c r="D138" s="35">
        <f t="shared" si="9"/>
        <v>3.2000000000000002E-3</v>
      </c>
      <c r="E138" s="35" t="str">
        <f t="shared" si="22"/>
        <v/>
      </c>
      <c r="F138" s="35" t="str">
        <f t="shared" si="22"/>
        <v/>
      </c>
      <c r="G138" s="35" t="str">
        <f t="shared" si="22"/>
        <v/>
      </c>
      <c r="H138" s="35" t="str">
        <f t="shared" si="22"/>
        <v/>
      </c>
      <c r="I138" s="36" cm="1">
        <f t="array" ref="I138">_xlfn.IFS(H138&lt;&gt;"",H138,G138&lt;&gt;"",G138,F138&lt;&gt;"",F138,E138&lt;&gt;"",E138,D138&lt;&gt;"",D138)</f>
        <v>3.2000000000000002E-3</v>
      </c>
      <c r="J138" s="42">
        <f t="shared" si="11"/>
        <v>125854.55988056776</v>
      </c>
      <c r="K138" s="43">
        <f t="shared" si="12"/>
        <v>125854.5598805677</v>
      </c>
      <c r="L138" s="44">
        <f t="shared" si="21"/>
        <v>125854.5598805677</v>
      </c>
      <c r="M138" s="43">
        <f t="shared" si="16"/>
        <v>113394.64712223673</v>
      </c>
      <c r="N138" s="44">
        <f t="shared" si="23"/>
        <v>113394.64712223673</v>
      </c>
      <c r="O138" s="19">
        <f t="shared" si="14"/>
        <v>12459.912758330978</v>
      </c>
      <c r="P138" s="19">
        <f t="shared" si="15"/>
        <v>0</v>
      </c>
      <c r="Q138" s="45">
        <f t="shared" si="18"/>
        <v>46611278.19661893</v>
      </c>
      <c r="R138" s="34" t="str">
        <f>IF(MONTH(B138)=12,計算リスト!$C$5,計算リスト!$C$6)</f>
        <v>×</v>
      </c>
      <c r="S138" s="34" t="str">
        <f>IF(YEAR(B138)-YEAR($B$108)&lt;=$D$55,計算リスト!$C$5,計算リスト!$C$6)</f>
        <v>○</v>
      </c>
      <c r="T138" s="34" t="str">
        <f>IF(R138&amp;S138=計算リスト!$C$5&amp;計算リスト!$C$5,計算リスト!$C$5,計算リスト!$C$6)</f>
        <v>×</v>
      </c>
      <c r="U138" s="34">
        <f>IF(T138=計算リスト!$C$5,MIN($D$57,Q138*$D$54),0)</f>
        <v>0</v>
      </c>
      <c r="V138" s="14"/>
      <c r="W138" s="1"/>
      <c r="X138" s="1"/>
      <c r="Y138" s="1"/>
      <c r="Z138" s="1"/>
      <c r="AA138" s="1"/>
    </row>
    <row r="139" spans="1:27" x14ac:dyDescent="0.15">
      <c r="A139" s="14"/>
      <c r="B139" s="17">
        <f t="shared" si="19"/>
        <v>45992</v>
      </c>
      <c r="C139" s="34">
        <f t="shared" si="20"/>
        <v>390</v>
      </c>
      <c r="D139" s="35">
        <f t="shared" si="9"/>
        <v>3.2000000000000002E-3</v>
      </c>
      <c r="E139" s="35" t="str">
        <f t="shared" si="22"/>
        <v/>
      </c>
      <c r="F139" s="35" t="str">
        <f t="shared" si="22"/>
        <v/>
      </c>
      <c r="G139" s="35" t="str">
        <f t="shared" si="22"/>
        <v/>
      </c>
      <c r="H139" s="35" t="str">
        <f t="shared" si="22"/>
        <v/>
      </c>
      <c r="I139" s="36" cm="1">
        <f t="array" ref="I139">_xlfn.IFS(H139&lt;&gt;"",H139,G139&lt;&gt;"",G139,F139&lt;&gt;"",F139,E139&lt;&gt;"",E139,D139&lt;&gt;"",D139)</f>
        <v>3.2000000000000002E-3</v>
      </c>
      <c r="J139" s="42">
        <f t="shared" si="11"/>
        <v>125854.55988056776</v>
      </c>
      <c r="K139" s="43">
        <f t="shared" si="12"/>
        <v>125854.5598805677</v>
      </c>
      <c r="L139" s="44">
        <f t="shared" si="21"/>
        <v>125854.5598805677</v>
      </c>
      <c r="M139" s="43">
        <f t="shared" si="16"/>
        <v>113424.88569480265</v>
      </c>
      <c r="N139" s="44">
        <f t="shared" si="23"/>
        <v>113424.88569480265</v>
      </c>
      <c r="O139" s="19">
        <f t="shared" si="14"/>
        <v>12429.674185765049</v>
      </c>
      <c r="P139" s="19">
        <f t="shared" si="15"/>
        <v>0</v>
      </c>
      <c r="Q139" s="45">
        <f t="shared" si="18"/>
        <v>46497853.310924128</v>
      </c>
      <c r="R139" s="34" t="str">
        <f>IF(MONTH(B139)=12,計算リスト!$C$5,計算リスト!$C$6)</f>
        <v>○</v>
      </c>
      <c r="S139" s="34" t="str">
        <f>IF(YEAR(B139)-YEAR($B$108)&lt;=$D$55,計算リスト!$C$5,計算リスト!$C$6)</f>
        <v>○</v>
      </c>
      <c r="T139" s="34" t="str">
        <f>IF(R139&amp;S139=計算リスト!$C$5&amp;計算リスト!$C$5,計算リスト!$C$5,計算リスト!$C$6)</f>
        <v>○</v>
      </c>
      <c r="U139" s="34">
        <f>IF(T139=計算リスト!$C$5,MIN($D$57,Q139*$D$54),0)</f>
        <v>315000</v>
      </c>
      <c r="V139" s="14"/>
      <c r="W139" s="1"/>
      <c r="X139" s="1"/>
      <c r="Y139" s="1"/>
      <c r="Z139" s="1"/>
      <c r="AA139" s="1"/>
    </row>
    <row r="140" spans="1:27" x14ac:dyDescent="0.15">
      <c r="A140" s="14"/>
      <c r="B140" s="17">
        <f t="shared" si="19"/>
        <v>46023</v>
      </c>
      <c r="C140" s="34">
        <f t="shared" si="20"/>
        <v>389</v>
      </c>
      <c r="D140" s="35">
        <f t="shared" si="9"/>
        <v>3.2000000000000002E-3</v>
      </c>
      <c r="E140" s="35" t="str">
        <f t="shared" si="22"/>
        <v/>
      </c>
      <c r="F140" s="35" t="str">
        <f t="shared" si="22"/>
        <v/>
      </c>
      <c r="G140" s="35" t="str">
        <f t="shared" si="22"/>
        <v/>
      </c>
      <c r="H140" s="35" t="str">
        <f t="shared" si="22"/>
        <v/>
      </c>
      <c r="I140" s="36" cm="1">
        <f t="array" ref="I140">_xlfn.IFS(H140&lt;&gt;"",H140,G140&lt;&gt;"",G140,F140&lt;&gt;"",F140,E140&lt;&gt;"",E140,D140&lt;&gt;"",D140)</f>
        <v>3.2000000000000002E-3</v>
      </c>
      <c r="J140" s="42">
        <f t="shared" si="11"/>
        <v>125854.55988056776</v>
      </c>
      <c r="K140" s="43">
        <f t="shared" si="12"/>
        <v>125854.55988056773</v>
      </c>
      <c r="L140" s="44">
        <f t="shared" si="21"/>
        <v>125854.55988056773</v>
      </c>
      <c r="M140" s="43">
        <f t="shared" si="16"/>
        <v>113455.13233098797</v>
      </c>
      <c r="N140" s="44">
        <f t="shared" si="23"/>
        <v>113455.13233098797</v>
      </c>
      <c r="O140" s="19">
        <f t="shared" si="14"/>
        <v>12399.427549579768</v>
      </c>
      <c r="P140" s="19">
        <f t="shared" si="15"/>
        <v>0</v>
      </c>
      <c r="Q140" s="45">
        <f t="shared" si="18"/>
        <v>46384398.178593136</v>
      </c>
      <c r="R140" s="34" t="str">
        <f>IF(MONTH(B140)=12,計算リスト!$C$5,計算リスト!$C$6)</f>
        <v>×</v>
      </c>
      <c r="S140" s="34" t="str">
        <f>IF(YEAR(B140)-YEAR($B$108)&lt;=$D$55,計算リスト!$C$5,計算リスト!$C$6)</f>
        <v>○</v>
      </c>
      <c r="T140" s="34" t="str">
        <f>IF(R140&amp;S140=計算リスト!$C$5&amp;計算リスト!$C$5,計算リスト!$C$5,計算リスト!$C$6)</f>
        <v>×</v>
      </c>
      <c r="U140" s="34">
        <f>IF(T140=計算リスト!$C$5,MIN($D$57,Q140*$D$54),0)</f>
        <v>0</v>
      </c>
      <c r="V140" s="14"/>
      <c r="W140" s="1"/>
      <c r="X140" s="1"/>
      <c r="Y140" s="1"/>
      <c r="Z140" s="1"/>
      <c r="AA140" s="1"/>
    </row>
    <row r="141" spans="1:27" x14ac:dyDescent="0.15">
      <c r="A141" s="14"/>
      <c r="B141" s="17">
        <f t="shared" si="19"/>
        <v>46054</v>
      </c>
      <c r="C141" s="34">
        <f t="shared" si="20"/>
        <v>388</v>
      </c>
      <c r="D141" s="35">
        <f t="shared" si="9"/>
        <v>3.2000000000000002E-3</v>
      </c>
      <c r="E141" s="35" t="str">
        <f t="shared" si="22"/>
        <v/>
      </c>
      <c r="F141" s="35" t="str">
        <f t="shared" si="22"/>
        <v/>
      </c>
      <c r="G141" s="35" t="str">
        <f t="shared" si="22"/>
        <v/>
      </c>
      <c r="H141" s="35" t="str">
        <f t="shared" si="22"/>
        <v/>
      </c>
      <c r="I141" s="36" cm="1">
        <f t="array" ref="I141">_xlfn.IFS(H141&lt;&gt;"",H141,G141&lt;&gt;"",G141,F141&lt;&gt;"",F141,E141&lt;&gt;"",E141,D141&lt;&gt;"",D141)</f>
        <v>3.2000000000000002E-3</v>
      </c>
      <c r="J141" s="42">
        <f t="shared" si="11"/>
        <v>125854.55988056776</v>
      </c>
      <c r="K141" s="43">
        <f t="shared" si="12"/>
        <v>125854.55988056773</v>
      </c>
      <c r="L141" s="44">
        <f t="shared" si="21"/>
        <v>125854.55988056773</v>
      </c>
      <c r="M141" s="43">
        <f t="shared" si="16"/>
        <v>113485.38703294289</v>
      </c>
      <c r="N141" s="44">
        <f t="shared" si="23"/>
        <v>113485.38703294289</v>
      </c>
      <c r="O141" s="19">
        <f t="shared" si="14"/>
        <v>12369.172847624837</v>
      </c>
      <c r="P141" s="19">
        <f t="shared" si="15"/>
        <v>0</v>
      </c>
      <c r="Q141" s="45">
        <f t="shared" si="18"/>
        <v>46270912.791560195</v>
      </c>
      <c r="R141" s="34" t="str">
        <f>IF(MONTH(B141)=12,計算リスト!$C$5,計算リスト!$C$6)</f>
        <v>×</v>
      </c>
      <c r="S141" s="34" t="str">
        <f>IF(YEAR(B141)-YEAR($B$108)&lt;=$D$55,計算リスト!$C$5,計算リスト!$C$6)</f>
        <v>○</v>
      </c>
      <c r="T141" s="34" t="str">
        <f>IF(R141&amp;S141=計算リスト!$C$5&amp;計算リスト!$C$5,計算リスト!$C$5,計算リスト!$C$6)</f>
        <v>×</v>
      </c>
      <c r="U141" s="34">
        <f>IF(T141=計算リスト!$C$5,MIN($D$57,Q141*$D$54),0)</f>
        <v>0</v>
      </c>
      <c r="V141" s="14"/>
      <c r="W141" s="1"/>
      <c r="X141" s="1"/>
      <c r="Y141" s="1"/>
      <c r="Z141" s="1"/>
      <c r="AA141" s="1"/>
    </row>
    <row r="142" spans="1:27" x14ac:dyDescent="0.15">
      <c r="A142" s="14"/>
      <c r="B142" s="17">
        <f t="shared" si="19"/>
        <v>46082</v>
      </c>
      <c r="C142" s="34">
        <f t="shared" si="20"/>
        <v>387</v>
      </c>
      <c r="D142" s="35">
        <f t="shared" si="9"/>
        <v>3.2000000000000002E-3</v>
      </c>
      <c r="E142" s="35" t="str">
        <f t="shared" si="22"/>
        <v/>
      </c>
      <c r="F142" s="35" t="str">
        <f t="shared" si="22"/>
        <v/>
      </c>
      <c r="G142" s="35" t="str">
        <f t="shared" si="22"/>
        <v/>
      </c>
      <c r="H142" s="35" t="str">
        <f t="shared" si="22"/>
        <v/>
      </c>
      <c r="I142" s="36" cm="1">
        <f t="array" ref="I142">_xlfn.IFS(H142&lt;&gt;"",H142,G142&lt;&gt;"",G142,F142&lt;&gt;"",F142,E142&lt;&gt;"",E142,D142&lt;&gt;"",D142)</f>
        <v>3.2000000000000002E-3</v>
      </c>
      <c r="J142" s="42">
        <f t="shared" si="11"/>
        <v>125854.55988056776</v>
      </c>
      <c r="K142" s="43">
        <f t="shared" si="12"/>
        <v>125854.55988056771</v>
      </c>
      <c r="L142" s="44">
        <f t="shared" si="21"/>
        <v>125854.55988056771</v>
      </c>
      <c r="M142" s="43">
        <f t="shared" si="16"/>
        <v>113515.64980281833</v>
      </c>
      <c r="N142" s="44">
        <f t="shared" si="23"/>
        <v>113515.64980281833</v>
      </c>
      <c r="O142" s="19">
        <f t="shared" si="14"/>
        <v>12338.910077749386</v>
      </c>
      <c r="P142" s="19">
        <f t="shared" si="15"/>
        <v>0</v>
      </c>
      <c r="Q142" s="45">
        <f t="shared" si="18"/>
        <v>46157397.141757376</v>
      </c>
      <c r="R142" s="34" t="str">
        <f>IF(MONTH(B142)=12,計算リスト!$C$5,計算リスト!$C$6)</f>
        <v>×</v>
      </c>
      <c r="S142" s="34" t="str">
        <f>IF(YEAR(B142)-YEAR($B$108)&lt;=$D$55,計算リスト!$C$5,計算リスト!$C$6)</f>
        <v>○</v>
      </c>
      <c r="T142" s="34" t="str">
        <f>IF(R142&amp;S142=計算リスト!$C$5&amp;計算リスト!$C$5,計算リスト!$C$5,計算リスト!$C$6)</f>
        <v>×</v>
      </c>
      <c r="U142" s="34">
        <f>IF(T142=計算リスト!$C$5,MIN($D$57,Q142*$D$54),0)</f>
        <v>0</v>
      </c>
      <c r="V142" s="14"/>
      <c r="W142" s="1"/>
      <c r="X142" s="1"/>
      <c r="Y142" s="1"/>
      <c r="Z142" s="1"/>
      <c r="AA142" s="1"/>
    </row>
    <row r="143" spans="1:27" x14ac:dyDescent="0.15">
      <c r="A143" s="14"/>
      <c r="B143" s="17">
        <f t="shared" si="19"/>
        <v>46113</v>
      </c>
      <c r="C143" s="34">
        <f t="shared" si="20"/>
        <v>386</v>
      </c>
      <c r="D143" s="35">
        <f t="shared" si="9"/>
        <v>3.2000000000000002E-3</v>
      </c>
      <c r="E143" s="35" t="str">
        <f t="shared" si="22"/>
        <v/>
      </c>
      <c r="F143" s="35" t="str">
        <f t="shared" si="22"/>
        <v/>
      </c>
      <c r="G143" s="35" t="str">
        <f t="shared" si="22"/>
        <v/>
      </c>
      <c r="H143" s="35" t="str">
        <f t="shared" si="22"/>
        <v/>
      </c>
      <c r="I143" s="36" cm="1">
        <f t="array" ref="I143">_xlfn.IFS(H143&lt;&gt;"",H143,G143&lt;&gt;"",G143,F143&lt;&gt;"",F143,E143&lt;&gt;"",E143,D143&lt;&gt;"",D143)</f>
        <v>3.2000000000000002E-3</v>
      </c>
      <c r="J143" s="42">
        <f t="shared" si="11"/>
        <v>125854.55988056776</v>
      </c>
      <c r="K143" s="43">
        <f t="shared" si="12"/>
        <v>125854.55988056771</v>
      </c>
      <c r="L143" s="44">
        <f t="shared" si="21"/>
        <v>125854.55988056771</v>
      </c>
      <c r="M143" s="43">
        <f t="shared" si="16"/>
        <v>113545.92064276575</v>
      </c>
      <c r="N143" s="44">
        <f t="shared" si="23"/>
        <v>113545.92064276575</v>
      </c>
      <c r="O143" s="19">
        <f t="shared" si="14"/>
        <v>12308.639237801968</v>
      </c>
      <c r="P143" s="19">
        <f t="shared" si="15"/>
        <v>0</v>
      </c>
      <c r="Q143" s="45">
        <f t="shared" si="18"/>
        <v>46043851.221114613</v>
      </c>
      <c r="R143" s="34" t="str">
        <f>IF(MONTH(B143)=12,計算リスト!$C$5,計算リスト!$C$6)</f>
        <v>×</v>
      </c>
      <c r="S143" s="34" t="str">
        <f>IF(YEAR(B143)-YEAR($B$108)&lt;=$D$55,計算リスト!$C$5,計算リスト!$C$6)</f>
        <v>○</v>
      </c>
      <c r="T143" s="34" t="str">
        <f>IF(R143&amp;S143=計算リスト!$C$5&amp;計算リスト!$C$5,計算リスト!$C$5,計算リスト!$C$6)</f>
        <v>×</v>
      </c>
      <c r="U143" s="34">
        <f>IF(T143=計算リスト!$C$5,MIN($D$57,Q143*$D$54),0)</f>
        <v>0</v>
      </c>
      <c r="V143" s="14"/>
      <c r="W143" s="1"/>
      <c r="X143" s="1"/>
      <c r="Y143" s="1"/>
      <c r="Z143" s="1"/>
      <c r="AA143" s="1"/>
    </row>
    <row r="144" spans="1:27" x14ac:dyDescent="0.15">
      <c r="A144" s="14"/>
      <c r="B144" s="17">
        <f t="shared" si="19"/>
        <v>46143</v>
      </c>
      <c r="C144" s="34">
        <f t="shared" si="20"/>
        <v>385</v>
      </c>
      <c r="D144" s="35">
        <f t="shared" si="9"/>
        <v>3.2000000000000002E-3</v>
      </c>
      <c r="E144" s="35" t="str">
        <f t="shared" si="22"/>
        <v/>
      </c>
      <c r="F144" s="35" t="str">
        <f t="shared" si="22"/>
        <v/>
      </c>
      <c r="G144" s="35" t="str">
        <f t="shared" si="22"/>
        <v/>
      </c>
      <c r="H144" s="35" t="str">
        <f t="shared" si="22"/>
        <v/>
      </c>
      <c r="I144" s="36" cm="1">
        <f t="array" ref="I144">_xlfn.IFS(H144&lt;&gt;"",H144,G144&lt;&gt;"",G144,F144&lt;&gt;"",F144,E144&lt;&gt;"",E144,D144&lt;&gt;"",D144)</f>
        <v>3.2000000000000002E-3</v>
      </c>
      <c r="J144" s="42">
        <f t="shared" si="11"/>
        <v>125854.55988056776</v>
      </c>
      <c r="K144" s="43">
        <f t="shared" si="12"/>
        <v>125854.55988056771</v>
      </c>
      <c r="L144" s="44">
        <f t="shared" si="21"/>
        <v>125854.55988056771</v>
      </c>
      <c r="M144" s="43">
        <f t="shared" si="16"/>
        <v>113576.19955493715</v>
      </c>
      <c r="N144" s="44">
        <f t="shared" si="23"/>
        <v>113576.19955493715</v>
      </c>
      <c r="O144" s="19">
        <f t="shared" si="14"/>
        <v>12278.360325630563</v>
      </c>
      <c r="P144" s="19">
        <f t="shared" si="15"/>
        <v>0</v>
      </c>
      <c r="Q144" s="45">
        <f t="shared" si="18"/>
        <v>45930275.021559678</v>
      </c>
      <c r="R144" s="34" t="str">
        <f>IF(MONTH(B144)=12,計算リスト!$C$5,計算リスト!$C$6)</f>
        <v>×</v>
      </c>
      <c r="S144" s="34" t="str">
        <f>IF(YEAR(B144)-YEAR($B$108)&lt;=$D$55,計算リスト!$C$5,計算リスト!$C$6)</f>
        <v>○</v>
      </c>
      <c r="T144" s="34" t="str">
        <f>IF(R144&amp;S144=計算リスト!$C$5&amp;計算リスト!$C$5,計算リスト!$C$5,計算リスト!$C$6)</f>
        <v>×</v>
      </c>
      <c r="U144" s="34">
        <f>IF(T144=計算リスト!$C$5,MIN($D$57,Q144*$D$54),0)</f>
        <v>0</v>
      </c>
      <c r="V144" s="14"/>
      <c r="W144" s="1"/>
      <c r="X144" s="1"/>
      <c r="Y144" s="1"/>
      <c r="Z144" s="1"/>
      <c r="AA144" s="1"/>
    </row>
    <row r="145" spans="1:27" x14ac:dyDescent="0.15">
      <c r="A145" s="14"/>
      <c r="B145" s="17">
        <f t="shared" si="19"/>
        <v>46174</v>
      </c>
      <c r="C145" s="34">
        <f t="shared" si="20"/>
        <v>384</v>
      </c>
      <c r="D145" s="35">
        <f t="shared" si="9"/>
        <v>3.2000000000000002E-3</v>
      </c>
      <c r="E145" s="35" t="str">
        <f t="shared" si="22"/>
        <v/>
      </c>
      <c r="F145" s="35" t="str">
        <f t="shared" si="22"/>
        <v/>
      </c>
      <c r="G145" s="35" t="str">
        <f t="shared" si="22"/>
        <v/>
      </c>
      <c r="H145" s="35" t="str">
        <f t="shared" si="22"/>
        <v/>
      </c>
      <c r="I145" s="36" cm="1">
        <f t="array" ref="I145">_xlfn.IFS(H145&lt;&gt;"",H145,G145&lt;&gt;"",G145,F145&lt;&gt;"",F145,E145&lt;&gt;"",E145,D145&lt;&gt;"",D145)</f>
        <v>3.2000000000000002E-3</v>
      </c>
      <c r="J145" s="42">
        <f t="shared" si="11"/>
        <v>125854.55988056776</v>
      </c>
      <c r="K145" s="43">
        <f t="shared" si="12"/>
        <v>125854.55988056771</v>
      </c>
      <c r="L145" s="44">
        <f>MIN(J145,K145)</f>
        <v>125854.55988056771</v>
      </c>
      <c r="M145" s="43">
        <f t="shared" si="16"/>
        <v>113606.48654148514</v>
      </c>
      <c r="N145" s="44">
        <f t="shared" si="23"/>
        <v>113606.48654148514</v>
      </c>
      <c r="O145" s="19">
        <f t="shared" si="14"/>
        <v>12248.073339082581</v>
      </c>
      <c r="P145" s="19">
        <f t="shared" si="15"/>
        <v>0</v>
      </c>
      <c r="Q145" s="45">
        <f t="shared" si="18"/>
        <v>45816668.535018191</v>
      </c>
      <c r="R145" s="34" t="str">
        <f>IF(MONTH(B145)=12,計算リスト!$C$5,計算リスト!$C$6)</f>
        <v>×</v>
      </c>
      <c r="S145" s="34" t="str">
        <f>IF(YEAR(B145)-YEAR($B$108)&lt;=$D$55,計算リスト!$C$5,計算リスト!$C$6)</f>
        <v>○</v>
      </c>
      <c r="T145" s="34" t="str">
        <f>IF(R145&amp;S145=計算リスト!$C$5&amp;計算リスト!$C$5,計算リスト!$C$5,計算リスト!$C$6)</f>
        <v>×</v>
      </c>
      <c r="U145" s="34">
        <f>IF(T145=計算リスト!$C$5,MIN($D$57,Q145*$D$54),0)</f>
        <v>0</v>
      </c>
      <c r="V145" s="14"/>
      <c r="W145" s="1"/>
      <c r="X145" s="1"/>
      <c r="Y145" s="1"/>
      <c r="Z145" s="1"/>
      <c r="AA145" s="1"/>
    </row>
    <row r="146" spans="1:27" x14ac:dyDescent="0.15">
      <c r="A146" s="14"/>
      <c r="B146" s="17">
        <f t="shared" si="19"/>
        <v>46204</v>
      </c>
      <c r="C146" s="34">
        <f t="shared" si="20"/>
        <v>383</v>
      </c>
      <c r="D146" s="35">
        <f t="shared" si="9"/>
        <v>3.2000000000000002E-3</v>
      </c>
      <c r="E146" s="35" t="str">
        <f t="shared" si="22"/>
        <v/>
      </c>
      <c r="F146" s="35" t="str">
        <f t="shared" si="22"/>
        <v/>
      </c>
      <c r="G146" s="35" t="str">
        <f t="shared" si="22"/>
        <v/>
      </c>
      <c r="H146" s="35" t="str">
        <f t="shared" si="22"/>
        <v/>
      </c>
      <c r="I146" s="36" cm="1">
        <f t="array" ref="I146">_xlfn.IFS(H146&lt;&gt;"",H146,G146&lt;&gt;"",G146,F146&lt;&gt;"",F146,E146&lt;&gt;"",E146,D146&lt;&gt;"",D146)</f>
        <v>3.2000000000000002E-3</v>
      </c>
      <c r="J146" s="42">
        <f t="shared" si="11"/>
        <v>125854.55988056776</v>
      </c>
      <c r="K146" s="43">
        <f t="shared" si="12"/>
        <v>125854.55988056771</v>
      </c>
      <c r="L146" s="44">
        <f t="shared" si="21"/>
        <v>125854.55988056771</v>
      </c>
      <c r="M146" s="43">
        <f t="shared" si="16"/>
        <v>113636.78160456286</v>
      </c>
      <c r="N146" s="44">
        <f t="shared" si="23"/>
        <v>113636.78160456286</v>
      </c>
      <c r="O146" s="19">
        <f t="shared" si="14"/>
        <v>12217.778276004852</v>
      </c>
      <c r="P146" s="19">
        <f t="shared" si="15"/>
        <v>0</v>
      </c>
      <c r="Q146" s="45">
        <f t="shared" si="18"/>
        <v>45703031.753413625</v>
      </c>
      <c r="R146" s="34" t="str">
        <f>IF(MONTH(B146)=12,計算リスト!$C$5,計算リスト!$C$6)</f>
        <v>×</v>
      </c>
      <c r="S146" s="34" t="str">
        <f>IF(YEAR(B146)-YEAR($B$108)&lt;=$D$55,計算リスト!$C$5,計算リスト!$C$6)</f>
        <v>○</v>
      </c>
      <c r="T146" s="34" t="str">
        <f>IF(R146&amp;S146=計算リスト!$C$5&amp;計算リスト!$C$5,計算リスト!$C$5,計算リスト!$C$6)</f>
        <v>×</v>
      </c>
      <c r="U146" s="34">
        <f>IF(T146=計算リスト!$C$5,MIN($D$57,Q146*$D$54),0)</f>
        <v>0</v>
      </c>
      <c r="V146" s="14"/>
      <c r="W146" s="1"/>
      <c r="X146" s="1"/>
      <c r="Y146" s="1"/>
      <c r="Z146" s="1"/>
      <c r="AA146" s="1"/>
    </row>
    <row r="147" spans="1:27" x14ac:dyDescent="0.15">
      <c r="A147" s="14"/>
      <c r="B147" s="17">
        <f t="shared" si="19"/>
        <v>46235</v>
      </c>
      <c r="C147" s="34">
        <f t="shared" si="20"/>
        <v>382</v>
      </c>
      <c r="D147" s="35">
        <f t="shared" si="9"/>
        <v>3.2000000000000002E-3</v>
      </c>
      <c r="E147" s="35" t="str">
        <f t="shared" si="22"/>
        <v/>
      </c>
      <c r="F147" s="35" t="str">
        <f t="shared" si="22"/>
        <v/>
      </c>
      <c r="G147" s="35" t="str">
        <f t="shared" si="22"/>
        <v/>
      </c>
      <c r="H147" s="35" t="str">
        <f t="shared" si="22"/>
        <v/>
      </c>
      <c r="I147" s="36" cm="1">
        <f t="array" ref="I147">_xlfn.IFS(H147&lt;&gt;"",H147,G147&lt;&gt;"",G147,F147&lt;&gt;"",F147,E147&lt;&gt;"",E147,D147&lt;&gt;"",D147)</f>
        <v>3.2000000000000002E-3</v>
      </c>
      <c r="J147" s="42">
        <f t="shared" si="11"/>
        <v>125854.55988056776</v>
      </c>
      <c r="K147" s="43">
        <f t="shared" si="12"/>
        <v>125854.55988056773</v>
      </c>
      <c r="L147" s="44">
        <f t="shared" si="21"/>
        <v>125854.55988056773</v>
      </c>
      <c r="M147" s="43">
        <f t="shared" si="16"/>
        <v>113667.08474632409</v>
      </c>
      <c r="N147" s="44">
        <f t="shared" si="23"/>
        <v>113667.08474632409</v>
      </c>
      <c r="O147" s="19">
        <f t="shared" si="14"/>
        <v>12187.475134243634</v>
      </c>
      <c r="P147" s="19">
        <f t="shared" si="15"/>
        <v>0</v>
      </c>
      <c r="Q147" s="45">
        <f t="shared" si="18"/>
        <v>45589364.668667302</v>
      </c>
      <c r="R147" s="34" t="str">
        <f>IF(MONTH(B147)=12,計算リスト!$C$5,計算リスト!$C$6)</f>
        <v>×</v>
      </c>
      <c r="S147" s="34" t="str">
        <f>IF(YEAR(B147)-YEAR($B$108)&lt;=$D$55,計算リスト!$C$5,計算リスト!$C$6)</f>
        <v>○</v>
      </c>
      <c r="T147" s="34" t="str">
        <f>IF(R147&amp;S147=計算リスト!$C$5&amp;計算リスト!$C$5,計算リスト!$C$5,計算リスト!$C$6)</f>
        <v>×</v>
      </c>
      <c r="U147" s="34">
        <f>IF(T147=計算リスト!$C$5,MIN($D$57,Q147*$D$54),0)</f>
        <v>0</v>
      </c>
      <c r="V147" s="14"/>
      <c r="W147" s="1"/>
      <c r="X147" s="1"/>
      <c r="Y147" s="1"/>
      <c r="Z147" s="1"/>
      <c r="AA147" s="1"/>
    </row>
    <row r="148" spans="1:27" x14ac:dyDescent="0.15">
      <c r="A148" s="14"/>
      <c r="B148" s="17">
        <f t="shared" si="19"/>
        <v>46266</v>
      </c>
      <c r="C148" s="34">
        <f t="shared" si="20"/>
        <v>381</v>
      </c>
      <c r="D148" s="35">
        <f t="shared" si="9"/>
        <v>3.2000000000000002E-3</v>
      </c>
      <c r="E148" s="35" t="str">
        <f t="shared" ref="E148:H167" si="24">IF(F$36&lt;&gt;"",IF($B148&gt;=F$36,F$41,""),"")</f>
        <v/>
      </c>
      <c r="F148" s="35" t="str">
        <f t="shared" si="24"/>
        <v/>
      </c>
      <c r="G148" s="35" t="str">
        <f t="shared" si="24"/>
        <v/>
      </c>
      <c r="H148" s="35" t="str">
        <f t="shared" si="24"/>
        <v/>
      </c>
      <c r="I148" s="36" cm="1">
        <f t="array" ref="I148">_xlfn.IFS(H148&lt;&gt;"",H148,G148&lt;&gt;"",G148,F148&lt;&gt;"",F148,E148&lt;&gt;"",E148,D148&lt;&gt;"",D148)</f>
        <v>3.2000000000000002E-3</v>
      </c>
      <c r="J148" s="42">
        <f t="shared" si="11"/>
        <v>125854.55988056776</v>
      </c>
      <c r="K148" s="43">
        <f t="shared" si="12"/>
        <v>125854.55988056771</v>
      </c>
      <c r="L148" s="44">
        <f t="shared" si="21"/>
        <v>125854.55988056771</v>
      </c>
      <c r="M148" s="43">
        <f t="shared" si="16"/>
        <v>113697.3959689231</v>
      </c>
      <c r="N148" s="44">
        <f t="shared" si="23"/>
        <v>113697.3959689231</v>
      </c>
      <c r="O148" s="19">
        <f t="shared" si="14"/>
        <v>12157.163911644615</v>
      </c>
      <c r="P148" s="19">
        <f t="shared" si="15"/>
        <v>0</v>
      </c>
      <c r="Q148" s="45">
        <f t="shared" si="18"/>
        <v>45475667.27269838</v>
      </c>
      <c r="R148" s="34" t="str">
        <f>IF(MONTH(B148)=12,計算リスト!$C$5,計算リスト!$C$6)</f>
        <v>×</v>
      </c>
      <c r="S148" s="34" t="str">
        <f>IF(YEAR(B148)-YEAR($B$108)&lt;=$D$55,計算リスト!$C$5,計算リスト!$C$6)</f>
        <v>○</v>
      </c>
      <c r="T148" s="34" t="str">
        <f>IF(R148&amp;S148=計算リスト!$C$5&amp;計算リスト!$C$5,計算リスト!$C$5,計算リスト!$C$6)</f>
        <v>×</v>
      </c>
      <c r="U148" s="34">
        <f>IF(T148=計算リスト!$C$5,MIN($D$57,Q148*$D$54),0)</f>
        <v>0</v>
      </c>
      <c r="V148" s="14"/>
      <c r="W148" s="1"/>
      <c r="X148" s="1"/>
      <c r="Y148" s="1"/>
      <c r="Z148" s="1"/>
      <c r="AA148" s="1"/>
    </row>
    <row r="149" spans="1:27" x14ac:dyDescent="0.15">
      <c r="A149" s="14"/>
      <c r="B149" s="17">
        <f t="shared" si="19"/>
        <v>46296</v>
      </c>
      <c r="C149" s="34">
        <f t="shared" si="20"/>
        <v>380</v>
      </c>
      <c r="D149" s="35">
        <f t="shared" si="9"/>
        <v>3.2000000000000002E-3</v>
      </c>
      <c r="E149" s="35" t="str">
        <f t="shared" si="24"/>
        <v/>
      </c>
      <c r="F149" s="35" t="str">
        <f t="shared" si="24"/>
        <v/>
      </c>
      <c r="G149" s="35" t="str">
        <f t="shared" si="24"/>
        <v/>
      </c>
      <c r="H149" s="35" t="str">
        <f t="shared" si="24"/>
        <v/>
      </c>
      <c r="I149" s="36" cm="1">
        <f t="array" ref="I149">_xlfn.IFS(H149&lt;&gt;"",H149,G149&lt;&gt;"",G149,F149&lt;&gt;"",F149,E149&lt;&gt;"",E149,D149&lt;&gt;"",D149)</f>
        <v>3.2000000000000002E-3</v>
      </c>
      <c r="J149" s="42">
        <f t="shared" si="11"/>
        <v>125854.55988056776</v>
      </c>
      <c r="K149" s="43">
        <f t="shared" si="12"/>
        <v>125854.55988056771</v>
      </c>
      <c r="L149" s="44">
        <f t="shared" si="21"/>
        <v>125854.55988056771</v>
      </c>
      <c r="M149" s="43">
        <f t="shared" si="16"/>
        <v>113727.71527451481</v>
      </c>
      <c r="N149" s="44">
        <f t="shared" si="23"/>
        <v>113727.71527451481</v>
      </c>
      <c r="O149" s="19">
        <f t="shared" si="14"/>
        <v>12126.844606052902</v>
      </c>
      <c r="P149" s="19">
        <f t="shared" si="15"/>
        <v>0</v>
      </c>
      <c r="Q149" s="45">
        <f t="shared" si="18"/>
        <v>45361939.557423867</v>
      </c>
      <c r="R149" s="34" t="str">
        <f>IF(MONTH(B149)=12,計算リスト!$C$5,計算リスト!$C$6)</f>
        <v>×</v>
      </c>
      <c r="S149" s="34" t="str">
        <f>IF(YEAR(B149)-YEAR($B$108)&lt;=$D$55,計算リスト!$C$5,計算リスト!$C$6)</f>
        <v>○</v>
      </c>
      <c r="T149" s="34" t="str">
        <f>IF(R149&amp;S149=計算リスト!$C$5&amp;計算リスト!$C$5,計算リスト!$C$5,計算リスト!$C$6)</f>
        <v>×</v>
      </c>
      <c r="U149" s="34">
        <f>IF(T149=計算リスト!$C$5,MIN($D$57,Q149*$D$54),0)</f>
        <v>0</v>
      </c>
      <c r="V149" s="14"/>
      <c r="W149" s="1"/>
      <c r="X149" s="1"/>
      <c r="Y149" s="1"/>
      <c r="Z149" s="1"/>
      <c r="AA149" s="1"/>
    </row>
    <row r="150" spans="1:27" x14ac:dyDescent="0.15">
      <c r="A150" s="14"/>
      <c r="B150" s="17">
        <f t="shared" si="19"/>
        <v>46327</v>
      </c>
      <c r="C150" s="34">
        <f t="shared" si="20"/>
        <v>379</v>
      </c>
      <c r="D150" s="35">
        <f t="shared" si="9"/>
        <v>3.2000000000000002E-3</v>
      </c>
      <c r="E150" s="35" t="str">
        <f t="shared" si="24"/>
        <v/>
      </c>
      <c r="F150" s="35" t="str">
        <f t="shared" si="24"/>
        <v/>
      </c>
      <c r="G150" s="35" t="str">
        <f t="shared" si="24"/>
        <v/>
      </c>
      <c r="H150" s="35" t="str">
        <f t="shared" si="24"/>
        <v/>
      </c>
      <c r="I150" s="36" cm="1">
        <f t="array" ref="I150">_xlfn.IFS(H150&lt;&gt;"",H150,G150&lt;&gt;"",G150,F150&lt;&gt;"",F150,E150&lt;&gt;"",E150,D150&lt;&gt;"",D150)</f>
        <v>3.2000000000000002E-3</v>
      </c>
      <c r="J150" s="42">
        <f t="shared" si="11"/>
        <v>125854.55988056776</v>
      </c>
      <c r="K150" s="43">
        <f t="shared" si="12"/>
        <v>125854.55988056773</v>
      </c>
      <c r="L150" s="44">
        <f t="shared" si="21"/>
        <v>125854.55988056773</v>
      </c>
      <c r="M150" s="43">
        <f t="shared" si="16"/>
        <v>113758.0426652547</v>
      </c>
      <c r="N150" s="44">
        <f t="shared" si="23"/>
        <v>113758.0426652547</v>
      </c>
      <c r="O150" s="19">
        <f t="shared" si="14"/>
        <v>12096.517215313032</v>
      </c>
      <c r="P150" s="19">
        <f t="shared" si="15"/>
        <v>0</v>
      </c>
      <c r="Q150" s="45">
        <f t="shared" si="18"/>
        <v>45248181.514758609</v>
      </c>
      <c r="R150" s="34" t="str">
        <f>IF(MONTH(B150)=12,計算リスト!$C$5,計算リスト!$C$6)</f>
        <v>×</v>
      </c>
      <c r="S150" s="34" t="str">
        <f>IF(YEAR(B150)-YEAR($B$108)&lt;=$D$55,計算リスト!$C$5,計算リスト!$C$6)</f>
        <v>○</v>
      </c>
      <c r="T150" s="34" t="str">
        <f>IF(R150&amp;S150=計算リスト!$C$5&amp;計算リスト!$C$5,計算リスト!$C$5,計算リスト!$C$6)</f>
        <v>×</v>
      </c>
      <c r="U150" s="34">
        <f>IF(T150=計算リスト!$C$5,MIN($D$57,Q150*$D$54),0)</f>
        <v>0</v>
      </c>
      <c r="V150" s="14"/>
      <c r="W150" s="1"/>
      <c r="X150" s="1"/>
      <c r="Y150" s="1"/>
      <c r="Z150" s="1"/>
      <c r="AA150" s="1"/>
    </row>
    <row r="151" spans="1:27" x14ac:dyDescent="0.15">
      <c r="A151" s="14"/>
      <c r="B151" s="17">
        <f t="shared" si="19"/>
        <v>46357</v>
      </c>
      <c r="C151" s="34">
        <f t="shared" si="20"/>
        <v>378</v>
      </c>
      <c r="D151" s="35">
        <f t="shared" si="9"/>
        <v>3.2000000000000002E-3</v>
      </c>
      <c r="E151" s="35" t="str">
        <f t="shared" si="24"/>
        <v/>
      </c>
      <c r="F151" s="35" t="str">
        <f t="shared" si="24"/>
        <v/>
      </c>
      <c r="G151" s="35" t="str">
        <f t="shared" si="24"/>
        <v/>
      </c>
      <c r="H151" s="35" t="str">
        <f t="shared" si="24"/>
        <v/>
      </c>
      <c r="I151" s="36" cm="1">
        <f t="array" ref="I151">_xlfn.IFS(H151&lt;&gt;"",H151,G151&lt;&gt;"",G151,F151&lt;&gt;"",F151,E151&lt;&gt;"",E151,D151&lt;&gt;"",D151)</f>
        <v>3.2000000000000002E-3</v>
      </c>
      <c r="J151" s="42">
        <f t="shared" si="11"/>
        <v>125854.55988056776</v>
      </c>
      <c r="K151" s="43">
        <f t="shared" si="12"/>
        <v>125854.55988056773</v>
      </c>
      <c r="L151" s="44">
        <f t="shared" si="21"/>
        <v>125854.55988056773</v>
      </c>
      <c r="M151" s="43">
        <f t="shared" si="16"/>
        <v>113788.37814329876</v>
      </c>
      <c r="N151" s="44">
        <f t="shared" si="23"/>
        <v>113788.37814329876</v>
      </c>
      <c r="O151" s="19">
        <f t="shared" si="14"/>
        <v>12066.181737268964</v>
      </c>
      <c r="P151" s="19">
        <f t="shared" si="15"/>
        <v>0</v>
      </c>
      <c r="Q151" s="45">
        <f t="shared" si="18"/>
        <v>45134393.136615314</v>
      </c>
      <c r="R151" s="34" t="str">
        <f>IF(MONTH(B151)=12,計算リスト!$C$5,計算リスト!$C$6)</f>
        <v>○</v>
      </c>
      <c r="S151" s="34" t="str">
        <f>IF(YEAR(B151)-YEAR($B$108)&lt;=$D$55,計算リスト!$C$5,計算リスト!$C$6)</f>
        <v>○</v>
      </c>
      <c r="T151" s="34" t="str">
        <f>IF(R151&amp;S151=計算リスト!$C$5&amp;計算リスト!$C$5,計算リスト!$C$5,計算リスト!$C$6)</f>
        <v>○</v>
      </c>
      <c r="U151" s="34">
        <f>IF(T151=計算リスト!$C$5,MIN($D$57,Q151*$D$54),0)</f>
        <v>315000</v>
      </c>
      <c r="V151" s="14"/>
      <c r="W151" s="1"/>
      <c r="X151" s="1"/>
      <c r="Y151" s="1"/>
      <c r="Z151" s="1"/>
      <c r="AA151" s="1"/>
    </row>
    <row r="152" spans="1:27" x14ac:dyDescent="0.15">
      <c r="A152" s="14"/>
      <c r="B152" s="17">
        <f t="shared" si="19"/>
        <v>46388</v>
      </c>
      <c r="C152" s="34">
        <f t="shared" si="20"/>
        <v>377</v>
      </c>
      <c r="D152" s="35">
        <f t="shared" si="9"/>
        <v>3.2000000000000002E-3</v>
      </c>
      <c r="E152" s="35" t="str">
        <f t="shared" si="24"/>
        <v/>
      </c>
      <c r="F152" s="35" t="str">
        <f t="shared" si="24"/>
        <v/>
      </c>
      <c r="G152" s="35" t="str">
        <f t="shared" si="24"/>
        <v/>
      </c>
      <c r="H152" s="35" t="str">
        <f t="shared" si="24"/>
        <v/>
      </c>
      <c r="I152" s="36" cm="1">
        <f t="array" ref="I152">_xlfn.IFS(H152&lt;&gt;"",H152,G152&lt;&gt;"",G152,F152&lt;&gt;"",F152,E152&lt;&gt;"",E152,D152&lt;&gt;"",D152)</f>
        <v>3.2000000000000002E-3</v>
      </c>
      <c r="J152" s="42">
        <f t="shared" si="11"/>
        <v>125854.55988056776</v>
      </c>
      <c r="K152" s="43">
        <f t="shared" si="12"/>
        <v>125854.55988056774</v>
      </c>
      <c r="L152" s="44">
        <f t="shared" si="21"/>
        <v>125854.55988056774</v>
      </c>
      <c r="M152" s="43">
        <f t="shared" si="16"/>
        <v>113818.72171080366</v>
      </c>
      <c r="N152" s="44">
        <f t="shared" si="23"/>
        <v>113818.72171080366</v>
      </c>
      <c r="O152" s="19">
        <f t="shared" si="14"/>
        <v>12035.838169764083</v>
      </c>
      <c r="P152" s="19">
        <f t="shared" si="15"/>
        <v>0</v>
      </c>
      <c r="Q152" s="45">
        <f t="shared" si="18"/>
        <v>45020574.414904512</v>
      </c>
      <c r="R152" s="34" t="str">
        <f>IF(MONTH(B152)=12,計算リスト!$C$5,計算リスト!$C$6)</f>
        <v>×</v>
      </c>
      <c r="S152" s="34" t="str">
        <f>IF(YEAR(B152)-YEAR($B$108)&lt;=$D$55,計算リスト!$C$5,計算リスト!$C$6)</f>
        <v>○</v>
      </c>
      <c r="T152" s="34" t="str">
        <f>IF(R152&amp;S152=計算リスト!$C$5&amp;計算リスト!$C$5,計算リスト!$C$5,計算リスト!$C$6)</f>
        <v>×</v>
      </c>
      <c r="U152" s="34">
        <f>IF(T152=計算リスト!$C$5,MIN($D$57,Q152*$D$54),0)</f>
        <v>0</v>
      </c>
      <c r="V152" s="14"/>
      <c r="W152" s="1"/>
      <c r="X152" s="1"/>
      <c r="Y152" s="1"/>
      <c r="Z152" s="1"/>
      <c r="AA152" s="1"/>
    </row>
    <row r="153" spans="1:27" x14ac:dyDescent="0.15">
      <c r="A153" s="14"/>
      <c r="B153" s="17">
        <f t="shared" si="19"/>
        <v>46419</v>
      </c>
      <c r="C153" s="34">
        <f t="shared" si="20"/>
        <v>376</v>
      </c>
      <c r="D153" s="35">
        <f t="shared" si="9"/>
        <v>3.2000000000000002E-3</v>
      </c>
      <c r="E153" s="35" t="str">
        <f t="shared" si="24"/>
        <v/>
      </c>
      <c r="F153" s="35" t="str">
        <f t="shared" si="24"/>
        <v/>
      </c>
      <c r="G153" s="35" t="str">
        <f t="shared" si="24"/>
        <v/>
      </c>
      <c r="H153" s="35" t="str">
        <f t="shared" si="24"/>
        <v/>
      </c>
      <c r="I153" s="36" cm="1">
        <f t="array" ref="I153">_xlfn.IFS(H153&lt;&gt;"",H153,G153&lt;&gt;"",G153,F153&lt;&gt;"",F153,E153&lt;&gt;"",E153,D153&lt;&gt;"",D153)</f>
        <v>3.2000000000000002E-3</v>
      </c>
      <c r="J153" s="42">
        <f t="shared" si="11"/>
        <v>125854.55988056776</v>
      </c>
      <c r="K153" s="43">
        <f t="shared" si="12"/>
        <v>125854.55988056773</v>
      </c>
      <c r="L153" s="44">
        <f t="shared" si="21"/>
        <v>125854.55988056773</v>
      </c>
      <c r="M153" s="43">
        <f t="shared" si="16"/>
        <v>113849.07336992653</v>
      </c>
      <c r="N153" s="44">
        <f t="shared" si="23"/>
        <v>113849.07336992653</v>
      </c>
      <c r="O153" s="19">
        <f t="shared" si="14"/>
        <v>12005.486510641203</v>
      </c>
      <c r="P153" s="19">
        <f t="shared" si="15"/>
        <v>0</v>
      </c>
      <c r="Q153" s="45">
        <f t="shared" si="18"/>
        <v>44906725.341534585</v>
      </c>
      <c r="R153" s="34" t="str">
        <f>IF(MONTH(B153)=12,計算リスト!$C$5,計算リスト!$C$6)</f>
        <v>×</v>
      </c>
      <c r="S153" s="34" t="str">
        <f>IF(YEAR(B153)-YEAR($B$108)&lt;=$D$55,計算リスト!$C$5,計算リスト!$C$6)</f>
        <v>○</v>
      </c>
      <c r="T153" s="34" t="str">
        <f>IF(R153&amp;S153=計算リスト!$C$5&amp;計算リスト!$C$5,計算リスト!$C$5,計算リスト!$C$6)</f>
        <v>×</v>
      </c>
      <c r="U153" s="34">
        <f>IF(T153=計算リスト!$C$5,MIN($D$57,Q153*$D$54),0)</f>
        <v>0</v>
      </c>
      <c r="V153" s="14"/>
      <c r="W153" s="1"/>
      <c r="X153" s="1"/>
      <c r="Y153" s="1"/>
      <c r="Z153" s="1"/>
      <c r="AA153" s="1"/>
    </row>
    <row r="154" spans="1:27" x14ac:dyDescent="0.15">
      <c r="A154" s="14"/>
      <c r="B154" s="17">
        <f t="shared" si="19"/>
        <v>46447</v>
      </c>
      <c r="C154" s="34">
        <f t="shared" si="20"/>
        <v>375</v>
      </c>
      <c r="D154" s="35">
        <f t="shared" si="9"/>
        <v>3.2000000000000002E-3</v>
      </c>
      <c r="E154" s="35" t="str">
        <f t="shared" si="24"/>
        <v/>
      </c>
      <c r="F154" s="35" t="str">
        <f t="shared" si="24"/>
        <v/>
      </c>
      <c r="G154" s="35" t="str">
        <f t="shared" si="24"/>
        <v/>
      </c>
      <c r="H154" s="35" t="str">
        <f t="shared" si="24"/>
        <v/>
      </c>
      <c r="I154" s="36" cm="1">
        <f t="array" ref="I154">_xlfn.IFS(H154&lt;&gt;"",H154,G154&lt;&gt;"",G154,F154&lt;&gt;"",F154,E154&lt;&gt;"",E154,D154&lt;&gt;"",D154)</f>
        <v>3.2000000000000002E-3</v>
      </c>
      <c r="J154" s="42">
        <f t="shared" si="11"/>
        <v>125854.55988056776</v>
      </c>
      <c r="K154" s="43">
        <f t="shared" si="12"/>
        <v>125854.55988056774</v>
      </c>
      <c r="L154" s="44">
        <f t="shared" si="21"/>
        <v>125854.55988056774</v>
      </c>
      <c r="M154" s="43">
        <f t="shared" si="16"/>
        <v>113879.43312282518</v>
      </c>
      <c r="N154" s="44">
        <f t="shared" si="23"/>
        <v>113879.43312282518</v>
      </c>
      <c r="O154" s="19">
        <f t="shared" si="14"/>
        <v>11975.126757742557</v>
      </c>
      <c r="P154" s="19">
        <f t="shared" si="15"/>
        <v>0</v>
      </c>
      <c r="Q154" s="45">
        <f t="shared" si="18"/>
        <v>44792845.908411756</v>
      </c>
      <c r="R154" s="34" t="str">
        <f>IF(MONTH(B154)=12,計算リスト!$C$5,計算リスト!$C$6)</f>
        <v>×</v>
      </c>
      <c r="S154" s="34" t="str">
        <f>IF(YEAR(B154)-YEAR($B$108)&lt;=$D$55,計算リスト!$C$5,計算リスト!$C$6)</f>
        <v>○</v>
      </c>
      <c r="T154" s="34" t="str">
        <f>IF(R154&amp;S154=計算リスト!$C$5&amp;計算リスト!$C$5,計算リスト!$C$5,計算リスト!$C$6)</f>
        <v>×</v>
      </c>
      <c r="U154" s="34">
        <f>IF(T154=計算リスト!$C$5,MIN($D$57,Q154*$D$54),0)</f>
        <v>0</v>
      </c>
      <c r="V154" s="14"/>
      <c r="W154" s="1"/>
      <c r="X154" s="1"/>
      <c r="Y154" s="1"/>
      <c r="Z154" s="1"/>
      <c r="AA154" s="1"/>
    </row>
    <row r="155" spans="1:27" x14ac:dyDescent="0.15">
      <c r="A155" s="14"/>
      <c r="B155" s="17">
        <f t="shared" si="19"/>
        <v>46478</v>
      </c>
      <c r="C155" s="34">
        <f t="shared" si="20"/>
        <v>374</v>
      </c>
      <c r="D155" s="35">
        <f t="shared" si="9"/>
        <v>3.2000000000000002E-3</v>
      </c>
      <c r="E155" s="35" t="str">
        <f t="shared" si="24"/>
        <v/>
      </c>
      <c r="F155" s="35" t="str">
        <f t="shared" si="24"/>
        <v/>
      </c>
      <c r="G155" s="35" t="str">
        <f t="shared" si="24"/>
        <v/>
      </c>
      <c r="H155" s="35" t="str">
        <f t="shared" si="24"/>
        <v/>
      </c>
      <c r="I155" s="36" cm="1">
        <f t="array" ref="I155">_xlfn.IFS(H155&lt;&gt;"",H155,G155&lt;&gt;"",G155,F155&lt;&gt;"",F155,E155&lt;&gt;"",E155,D155&lt;&gt;"",D155)</f>
        <v>3.2000000000000002E-3</v>
      </c>
      <c r="J155" s="42">
        <f t="shared" si="11"/>
        <v>125854.55988056776</v>
      </c>
      <c r="K155" s="43">
        <f t="shared" si="12"/>
        <v>125854.5598805677</v>
      </c>
      <c r="L155" s="44">
        <f t="shared" si="21"/>
        <v>125854.5598805677</v>
      </c>
      <c r="M155" s="43">
        <f t="shared" si="16"/>
        <v>113909.8009716579</v>
      </c>
      <c r="N155" s="44">
        <f t="shared" si="23"/>
        <v>113909.8009716579</v>
      </c>
      <c r="O155" s="19">
        <f t="shared" si="14"/>
        <v>11944.758908909802</v>
      </c>
      <c r="P155" s="19">
        <f t="shared" si="15"/>
        <v>0</v>
      </c>
      <c r="Q155" s="45">
        <f t="shared" si="18"/>
        <v>44678936.107440099</v>
      </c>
      <c r="R155" s="34" t="str">
        <f>IF(MONTH(B155)=12,計算リスト!$C$5,計算リスト!$C$6)</f>
        <v>×</v>
      </c>
      <c r="S155" s="34" t="str">
        <f>IF(YEAR(B155)-YEAR($B$108)&lt;=$D$55,計算リスト!$C$5,計算リスト!$C$6)</f>
        <v>○</v>
      </c>
      <c r="T155" s="34" t="str">
        <f>IF(R155&amp;S155=計算リスト!$C$5&amp;計算リスト!$C$5,計算リスト!$C$5,計算リスト!$C$6)</f>
        <v>×</v>
      </c>
      <c r="U155" s="34">
        <f>IF(T155=計算リスト!$C$5,MIN($D$57,Q155*$D$54),0)</f>
        <v>0</v>
      </c>
      <c r="V155" s="14"/>
      <c r="W155" s="1"/>
      <c r="X155" s="1"/>
      <c r="Y155" s="1"/>
      <c r="Z155" s="1"/>
      <c r="AA155" s="1"/>
    </row>
    <row r="156" spans="1:27" x14ac:dyDescent="0.15">
      <c r="A156" s="14"/>
      <c r="B156" s="17">
        <f t="shared" si="19"/>
        <v>46508</v>
      </c>
      <c r="C156" s="34">
        <f t="shared" si="20"/>
        <v>373</v>
      </c>
      <c r="D156" s="35">
        <f t="shared" si="9"/>
        <v>3.2000000000000002E-3</v>
      </c>
      <c r="E156" s="35" t="str">
        <f t="shared" si="24"/>
        <v/>
      </c>
      <c r="F156" s="35" t="str">
        <f t="shared" si="24"/>
        <v/>
      </c>
      <c r="G156" s="35" t="str">
        <f t="shared" si="24"/>
        <v/>
      </c>
      <c r="H156" s="35" t="str">
        <f t="shared" si="24"/>
        <v/>
      </c>
      <c r="I156" s="36" cm="1">
        <f t="array" ref="I156">_xlfn.IFS(H156&lt;&gt;"",H156,G156&lt;&gt;"",G156,F156&lt;&gt;"",F156,E156&lt;&gt;"",E156,D156&lt;&gt;"",D156)</f>
        <v>3.2000000000000002E-3</v>
      </c>
      <c r="J156" s="42">
        <f t="shared" si="11"/>
        <v>125854.55988056776</v>
      </c>
      <c r="K156" s="43">
        <f t="shared" si="12"/>
        <v>125854.55988056773</v>
      </c>
      <c r="L156" s="44">
        <f t="shared" si="21"/>
        <v>125854.55988056773</v>
      </c>
      <c r="M156" s="43">
        <f t="shared" si="16"/>
        <v>113940.1769185837</v>
      </c>
      <c r="N156" s="44">
        <f t="shared" si="23"/>
        <v>113940.1769185837</v>
      </c>
      <c r="O156" s="19">
        <f t="shared" si="14"/>
        <v>11914.382961984027</v>
      </c>
      <c r="P156" s="19">
        <f t="shared" si="15"/>
        <v>0</v>
      </c>
      <c r="Q156" s="45">
        <f t="shared" si="18"/>
        <v>44564995.930521518</v>
      </c>
      <c r="R156" s="34" t="str">
        <f>IF(MONTH(B156)=12,計算リスト!$C$5,計算リスト!$C$6)</f>
        <v>×</v>
      </c>
      <c r="S156" s="34" t="str">
        <f>IF(YEAR(B156)-YEAR($B$108)&lt;=$D$55,計算リスト!$C$5,計算リスト!$C$6)</f>
        <v>○</v>
      </c>
      <c r="T156" s="34" t="str">
        <f>IF(R156&amp;S156=計算リスト!$C$5&amp;計算リスト!$C$5,計算リスト!$C$5,計算リスト!$C$6)</f>
        <v>×</v>
      </c>
      <c r="U156" s="34">
        <f>IF(T156=計算リスト!$C$5,MIN($D$57,Q156*$D$54),0)</f>
        <v>0</v>
      </c>
      <c r="V156" s="14"/>
      <c r="W156" s="1"/>
      <c r="X156" s="1"/>
      <c r="Y156" s="1"/>
      <c r="Z156" s="1"/>
      <c r="AA156" s="1"/>
    </row>
    <row r="157" spans="1:27" x14ac:dyDescent="0.15">
      <c r="A157" s="14"/>
      <c r="B157" s="17">
        <f t="shared" si="19"/>
        <v>46539</v>
      </c>
      <c r="C157" s="34">
        <f t="shared" si="20"/>
        <v>372</v>
      </c>
      <c r="D157" s="35">
        <f t="shared" si="9"/>
        <v>3.2000000000000002E-3</v>
      </c>
      <c r="E157" s="35" t="str">
        <f t="shared" si="24"/>
        <v/>
      </c>
      <c r="F157" s="35" t="str">
        <f t="shared" si="24"/>
        <v/>
      </c>
      <c r="G157" s="35" t="str">
        <f t="shared" si="24"/>
        <v/>
      </c>
      <c r="H157" s="35" t="str">
        <f t="shared" si="24"/>
        <v/>
      </c>
      <c r="I157" s="36" cm="1">
        <f t="array" ref="I157">_xlfn.IFS(H157&lt;&gt;"",H157,G157&lt;&gt;"",G157,F157&lt;&gt;"",F157,E157&lt;&gt;"",E157,D157&lt;&gt;"",D157)</f>
        <v>3.2000000000000002E-3</v>
      </c>
      <c r="J157" s="42">
        <f t="shared" si="11"/>
        <v>125854.55988056776</v>
      </c>
      <c r="K157" s="43">
        <f t="shared" si="12"/>
        <v>125854.55988056771</v>
      </c>
      <c r="L157" s="44">
        <f t="shared" si="21"/>
        <v>125854.55988056771</v>
      </c>
      <c r="M157" s="43">
        <f t="shared" si="16"/>
        <v>113970.56096576198</v>
      </c>
      <c r="N157" s="44">
        <f t="shared" si="23"/>
        <v>113970.56096576198</v>
      </c>
      <c r="O157" s="19">
        <f t="shared" si="14"/>
        <v>11883.998914805739</v>
      </c>
      <c r="P157" s="19">
        <f t="shared" si="15"/>
        <v>0</v>
      </c>
      <c r="Q157" s="45">
        <f t="shared" si="18"/>
        <v>44451025.369555756</v>
      </c>
      <c r="R157" s="34" t="str">
        <f>IF(MONTH(B157)=12,計算リスト!$C$5,計算リスト!$C$6)</f>
        <v>×</v>
      </c>
      <c r="S157" s="34" t="str">
        <f>IF(YEAR(B157)-YEAR($B$108)&lt;=$D$55,計算リスト!$C$5,計算リスト!$C$6)</f>
        <v>○</v>
      </c>
      <c r="T157" s="34" t="str">
        <f>IF(R157&amp;S157=計算リスト!$C$5&amp;計算リスト!$C$5,計算リスト!$C$5,計算リスト!$C$6)</f>
        <v>×</v>
      </c>
      <c r="U157" s="34">
        <f>IF(T157=計算リスト!$C$5,MIN($D$57,Q157*$D$54),0)</f>
        <v>0</v>
      </c>
      <c r="V157" s="14"/>
      <c r="W157" s="1"/>
      <c r="X157" s="1"/>
      <c r="Y157" s="1"/>
      <c r="Z157" s="1"/>
      <c r="AA157" s="1"/>
    </row>
    <row r="158" spans="1:27" x14ac:dyDescent="0.15">
      <c r="A158" s="14"/>
      <c r="B158" s="17">
        <f t="shared" si="19"/>
        <v>46569</v>
      </c>
      <c r="C158" s="34">
        <f t="shared" si="20"/>
        <v>371</v>
      </c>
      <c r="D158" s="35">
        <f t="shared" si="9"/>
        <v>3.2000000000000002E-3</v>
      </c>
      <c r="E158" s="35" t="str">
        <f t="shared" si="24"/>
        <v/>
      </c>
      <c r="F158" s="35" t="str">
        <f t="shared" si="24"/>
        <v/>
      </c>
      <c r="G158" s="35" t="str">
        <f t="shared" si="24"/>
        <v/>
      </c>
      <c r="H158" s="35" t="str">
        <f t="shared" si="24"/>
        <v/>
      </c>
      <c r="I158" s="36" cm="1">
        <f t="array" ref="I158">_xlfn.IFS(H158&lt;&gt;"",H158,G158&lt;&gt;"",G158,F158&lt;&gt;"",F158,E158&lt;&gt;"",E158,D158&lt;&gt;"",D158)</f>
        <v>3.2000000000000002E-3</v>
      </c>
      <c r="J158" s="42">
        <f t="shared" si="11"/>
        <v>125854.55988056776</v>
      </c>
      <c r="K158" s="43">
        <f t="shared" si="12"/>
        <v>125854.55988056774</v>
      </c>
      <c r="L158" s="44">
        <f t="shared" si="21"/>
        <v>125854.55988056774</v>
      </c>
      <c r="M158" s="43">
        <f t="shared" si="16"/>
        <v>114000.95311535288</v>
      </c>
      <c r="N158" s="44">
        <f t="shared" si="23"/>
        <v>114000.95311535288</v>
      </c>
      <c r="O158" s="19">
        <f t="shared" si="14"/>
        <v>11853.606765214869</v>
      </c>
      <c r="P158" s="19">
        <f t="shared" si="15"/>
        <v>0</v>
      </c>
      <c r="Q158" s="45">
        <f t="shared" si="18"/>
        <v>44337024.416440405</v>
      </c>
      <c r="R158" s="34" t="str">
        <f>IF(MONTH(B158)=12,計算リスト!$C$5,計算リスト!$C$6)</f>
        <v>×</v>
      </c>
      <c r="S158" s="34" t="str">
        <f>IF(YEAR(B158)-YEAR($B$108)&lt;=$D$55,計算リスト!$C$5,計算リスト!$C$6)</f>
        <v>○</v>
      </c>
      <c r="T158" s="34" t="str">
        <f>IF(R158&amp;S158=計算リスト!$C$5&amp;計算リスト!$C$5,計算リスト!$C$5,計算リスト!$C$6)</f>
        <v>×</v>
      </c>
      <c r="U158" s="34">
        <f>IF(T158=計算リスト!$C$5,MIN($D$57,Q158*$D$54),0)</f>
        <v>0</v>
      </c>
      <c r="V158" s="14"/>
      <c r="W158" s="1"/>
      <c r="X158" s="1"/>
      <c r="Y158" s="1"/>
      <c r="Z158" s="1"/>
      <c r="AA158" s="1"/>
    </row>
    <row r="159" spans="1:27" x14ac:dyDescent="0.15">
      <c r="A159" s="14"/>
      <c r="B159" s="17">
        <f t="shared" si="19"/>
        <v>46600</v>
      </c>
      <c r="C159" s="34">
        <f t="shared" si="20"/>
        <v>370</v>
      </c>
      <c r="D159" s="35">
        <f t="shared" si="9"/>
        <v>3.2000000000000002E-3</v>
      </c>
      <c r="E159" s="35" t="str">
        <f t="shared" si="24"/>
        <v/>
      </c>
      <c r="F159" s="35" t="str">
        <f t="shared" si="24"/>
        <v/>
      </c>
      <c r="G159" s="35" t="str">
        <f t="shared" si="24"/>
        <v/>
      </c>
      <c r="H159" s="35" t="str">
        <f t="shared" si="24"/>
        <v/>
      </c>
      <c r="I159" s="36" cm="1">
        <f t="array" ref="I159">_xlfn.IFS(H159&lt;&gt;"",H159,G159&lt;&gt;"",G159,F159&lt;&gt;"",F159,E159&lt;&gt;"",E159,D159&lt;&gt;"",D159)</f>
        <v>3.2000000000000002E-3</v>
      </c>
      <c r="J159" s="42">
        <f t="shared" si="11"/>
        <v>125854.55988056776</v>
      </c>
      <c r="K159" s="43">
        <f t="shared" si="12"/>
        <v>125854.55988056771</v>
      </c>
      <c r="L159" s="44">
        <f t="shared" si="21"/>
        <v>125854.55988056771</v>
      </c>
      <c r="M159" s="43">
        <f t="shared" si="16"/>
        <v>114031.35336951693</v>
      </c>
      <c r="N159" s="44">
        <f t="shared" si="23"/>
        <v>114031.35336951693</v>
      </c>
      <c r="O159" s="19">
        <f t="shared" si="14"/>
        <v>11823.206511050776</v>
      </c>
      <c r="P159" s="19">
        <f t="shared" si="15"/>
        <v>0</v>
      </c>
      <c r="Q159" s="45">
        <f t="shared" si="18"/>
        <v>44222993.063070886</v>
      </c>
      <c r="R159" s="34" t="str">
        <f>IF(MONTH(B159)=12,計算リスト!$C$5,計算リスト!$C$6)</f>
        <v>×</v>
      </c>
      <c r="S159" s="34" t="str">
        <f>IF(YEAR(B159)-YEAR($B$108)&lt;=$D$55,計算リスト!$C$5,計算リスト!$C$6)</f>
        <v>○</v>
      </c>
      <c r="T159" s="34" t="str">
        <f>IF(R159&amp;S159=計算リスト!$C$5&amp;計算リスト!$C$5,計算リスト!$C$5,計算リスト!$C$6)</f>
        <v>×</v>
      </c>
      <c r="U159" s="34">
        <f>IF(T159=計算リスト!$C$5,MIN($D$57,Q159*$D$54),0)</f>
        <v>0</v>
      </c>
      <c r="V159" s="14"/>
      <c r="W159" s="1"/>
      <c r="X159" s="1"/>
      <c r="Y159" s="1"/>
      <c r="Z159" s="1"/>
      <c r="AA159" s="1"/>
    </row>
    <row r="160" spans="1:27" x14ac:dyDescent="0.15">
      <c r="A160" s="14"/>
      <c r="B160" s="17">
        <f t="shared" si="19"/>
        <v>46631</v>
      </c>
      <c r="C160" s="34">
        <f t="shared" si="20"/>
        <v>369</v>
      </c>
      <c r="D160" s="35">
        <f t="shared" si="9"/>
        <v>3.2000000000000002E-3</v>
      </c>
      <c r="E160" s="35" t="str">
        <f t="shared" si="24"/>
        <v/>
      </c>
      <c r="F160" s="35" t="str">
        <f t="shared" si="24"/>
        <v/>
      </c>
      <c r="G160" s="35" t="str">
        <f t="shared" si="24"/>
        <v/>
      </c>
      <c r="H160" s="35" t="str">
        <f t="shared" si="24"/>
        <v/>
      </c>
      <c r="I160" s="36" cm="1">
        <f t="array" ref="I160">_xlfn.IFS(H160&lt;&gt;"",H160,G160&lt;&gt;"",G160,F160&lt;&gt;"",F160,E160&lt;&gt;"",E160,D160&lt;&gt;"",D160)</f>
        <v>3.2000000000000002E-3</v>
      </c>
      <c r="J160" s="42">
        <f t="shared" si="11"/>
        <v>125854.55988056776</v>
      </c>
      <c r="K160" s="43">
        <f t="shared" si="12"/>
        <v>125854.55988056771</v>
      </c>
      <c r="L160" s="44">
        <f t="shared" si="21"/>
        <v>125854.55988056771</v>
      </c>
      <c r="M160" s="43">
        <f t="shared" si="16"/>
        <v>114061.76173041548</v>
      </c>
      <c r="N160" s="44">
        <f t="shared" si="23"/>
        <v>114061.76173041548</v>
      </c>
      <c r="O160" s="19">
        <f t="shared" si="14"/>
        <v>11792.798150152237</v>
      </c>
      <c r="P160" s="19">
        <f t="shared" si="15"/>
        <v>0</v>
      </c>
      <c r="Q160" s="45">
        <f t="shared" si="18"/>
        <v>44108931.301340468</v>
      </c>
      <c r="R160" s="34" t="str">
        <f>IF(MONTH(B160)=12,計算リスト!$C$5,計算リスト!$C$6)</f>
        <v>×</v>
      </c>
      <c r="S160" s="34" t="str">
        <f>IF(YEAR(B160)-YEAR($B$108)&lt;=$D$55,計算リスト!$C$5,計算リスト!$C$6)</f>
        <v>○</v>
      </c>
      <c r="T160" s="34" t="str">
        <f>IF(R160&amp;S160=計算リスト!$C$5&amp;計算リスト!$C$5,計算リスト!$C$5,計算リスト!$C$6)</f>
        <v>×</v>
      </c>
      <c r="U160" s="34">
        <f>IF(T160=計算リスト!$C$5,MIN($D$57,Q160*$D$54),0)</f>
        <v>0</v>
      </c>
      <c r="V160" s="14"/>
      <c r="W160" s="1"/>
      <c r="X160" s="1"/>
      <c r="Y160" s="1"/>
      <c r="Z160" s="1"/>
      <c r="AA160" s="1"/>
    </row>
    <row r="161" spans="1:27" x14ac:dyDescent="0.15">
      <c r="A161" s="14"/>
      <c r="B161" s="17">
        <f t="shared" si="19"/>
        <v>46661</v>
      </c>
      <c r="C161" s="34">
        <f t="shared" si="20"/>
        <v>368</v>
      </c>
      <c r="D161" s="35">
        <f t="shared" si="9"/>
        <v>3.2000000000000002E-3</v>
      </c>
      <c r="E161" s="35" t="str">
        <f t="shared" si="24"/>
        <v/>
      </c>
      <c r="F161" s="35" t="str">
        <f t="shared" si="24"/>
        <v/>
      </c>
      <c r="G161" s="35" t="str">
        <f t="shared" si="24"/>
        <v/>
      </c>
      <c r="H161" s="35" t="str">
        <f t="shared" si="24"/>
        <v/>
      </c>
      <c r="I161" s="36" cm="1">
        <f t="array" ref="I161">_xlfn.IFS(H161&lt;&gt;"",H161,G161&lt;&gt;"",G161,F161&lt;&gt;"",F161,E161&lt;&gt;"",E161,D161&lt;&gt;"",D161)</f>
        <v>3.2000000000000002E-3</v>
      </c>
      <c r="J161" s="42">
        <f t="shared" si="11"/>
        <v>125854.55988056776</v>
      </c>
      <c r="K161" s="43">
        <f t="shared" si="12"/>
        <v>125854.55988056773</v>
      </c>
      <c r="L161" s="44">
        <f t="shared" si="21"/>
        <v>125854.55988056773</v>
      </c>
      <c r="M161" s="43">
        <f t="shared" si="16"/>
        <v>114092.17820021027</v>
      </c>
      <c r="N161" s="44">
        <f t="shared" si="23"/>
        <v>114092.17820021027</v>
      </c>
      <c r="O161" s="19">
        <f t="shared" si="14"/>
        <v>11762.381680357459</v>
      </c>
      <c r="P161" s="19">
        <f t="shared" si="15"/>
        <v>0</v>
      </c>
      <c r="Q161" s="45">
        <f t="shared" si="18"/>
        <v>43994839.123140261</v>
      </c>
      <c r="R161" s="34" t="str">
        <f>IF(MONTH(B161)=12,計算リスト!$C$5,計算リスト!$C$6)</f>
        <v>×</v>
      </c>
      <c r="S161" s="34" t="str">
        <f>IF(YEAR(B161)-YEAR($B$108)&lt;=$D$55,計算リスト!$C$5,計算リスト!$C$6)</f>
        <v>○</v>
      </c>
      <c r="T161" s="34" t="str">
        <f>IF(R161&amp;S161=計算リスト!$C$5&amp;計算リスト!$C$5,計算リスト!$C$5,計算リスト!$C$6)</f>
        <v>×</v>
      </c>
      <c r="U161" s="34">
        <f>IF(T161=計算リスト!$C$5,MIN($D$57,Q161*$D$54),0)</f>
        <v>0</v>
      </c>
      <c r="V161" s="14"/>
      <c r="W161" s="1"/>
      <c r="X161" s="1"/>
      <c r="Y161" s="1"/>
      <c r="Z161" s="1"/>
      <c r="AA161" s="1"/>
    </row>
    <row r="162" spans="1:27" x14ac:dyDescent="0.15">
      <c r="A162" s="14"/>
      <c r="B162" s="17">
        <f t="shared" si="19"/>
        <v>46692</v>
      </c>
      <c r="C162" s="34">
        <f t="shared" si="20"/>
        <v>367</v>
      </c>
      <c r="D162" s="35">
        <f t="shared" si="9"/>
        <v>3.2000000000000002E-3</v>
      </c>
      <c r="E162" s="35" t="str">
        <f t="shared" si="24"/>
        <v/>
      </c>
      <c r="F162" s="35" t="str">
        <f t="shared" si="24"/>
        <v/>
      </c>
      <c r="G162" s="35" t="str">
        <f t="shared" si="24"/>
        <v/>
      </c>
      <c r="H162" s="35" t="str">
        <f t="shared" si="24"/>
        <v/>
      </c>
      <c r="I162" s="36" cm="1">
        <f t="array" ref="I162">_xlfn.IFS(H162&lt;&gt;"",H162,G162&lt;&gt;"",G162,F162&lt;&gt;"",F162,E162&lt;&gt;"",E162,D162&lt;&gt;"",D162)</f>
        <v>3.2000000000000002E-3</v>
      </c>
      <c r="J162" s="42">
        <f t="shared" si="11"/>
        <v>125854.55988056776</v>
      </c>
      <c r="K162" s="43">
        <f t="shared" si="12"/>
        <v>125854.55988056774</v>
      </c>
      <c r="L162" s="44">
        <f t="shared" si="21"/>
        <v>125854.55988056774</v>
      </c>
      <c r="M162" s="43">
        <f t="shared" si="16"/>
        <v>114122.60278106367</v>
      </c>
      <c r="N162" s="44">
        <f t="shared" si="23"/>
        <v>114122.60278106367</v>
      </c>
      <c r="O162" s="19">
        <f t="shared" si="14"/>
        <v>11731.95709950407</v>
      </c>
      <c r="P162" s="19">
        <f t="shared" si="15"/>
        <v>0</v>
      </c>
      <c r="Q162" s="45">
        <f t="shared" si="18"/>
        <v>43880716.520359196</v>
      </c>
      <c r="R162" s="34" t="str">
        <f>IF(MONTH(B162)=12,計算リスト!$C$5,計算リスト!$C$6)</f>
        <v>×</v>
      </c>
      <c r="S162" s="34" t="str">
        <f>IF(YEAR(B162)-YEAR($B$108)&lt;=$D$55,計算リスト!$C$5,計算リスト!$C$6)</f>
        <v>○</v>
      </c>
      <c r="T162" s="34" t="str">
        <f>IF(R162&amp;S162=計算リスト!$C$5&amp;計算リスト!$C$5,計算リスト!$C$5,計算リスト!$C$6)</f>
        <v>×</v>
      </c>
      <c r="U162" s="34">
        <f>IF(T162=計算リスト!$C$5,MIN($D$57,Q162*$D$54),0)</f>
        <v>0</v>
      </c>
      <c r="V162" s="14"/>
      <c r="W162" s="1"/>
      <c r="X162" s="1"/>
      <c r="Y162" s="1"/>
      <c r="Z162" s="1"/>
      <c r="AA162" s="1"/>
    </row>
    <row r="163" spans="1:27" x14ac:dyDescent="0.15">
      <c r="A163" s="14"/>
      <c r="B163" s="17">
        <f t="shared" si="19"/>
        <v>46722</v>
      </c>
      <c r="C163" s="34">
        <f t="shared" si="20"/>
        <v>366</v>
      </c>
      <c r="D163" s="35">
        <f t="shared" si="9"/>
        <v>3.2000000000000002E-3</v>
      </c>
      <c r="E163" s="35" t="str">
        <f t="shared" si="24"/>
        <v/>
      </c>
      <c r="F163" s="35" t="str">
        <f t="shared" si="24"/>
        <v/>
      </c>
      <c r="G163" s="35" t="str">
        <f t="shared" si="24"/>
        <v/>
      </c>
      <c r="H163" s="35" t="str">
        <f t="shared" si="24"/>
        <v/>
      </c>
      <c r="I163" s="36" cm="1">
        <f t="array" ref="I163">_xlfn.IFS(H163&lt;&gt;"",H163,G163&lt;&gt;"",G163,F163&lt;&gt;"",F163,E163&lt;&gt;"",E163,D163&lt;&gt;"",D163)</f>
        <v>3.2000000000000002E-3</v>
      </c>
      <c r="J163" s="42">
        <f t="shared" si="11"/>
        <v>125854.55988056776</v>
      </c>
      <c r="K163" s="43">
        <f t="shared" si="12"/>
        <v>125854.55988056773</v>
      </c>
      <c r="L163" s="44">
        <f t="shared" si="21"/>
        <v>125854.55988056773</v>
      </c>
      <c r="M163" s="43">
        <f t="shared" si="16"/>
        <v>114153.0354751386</v>
      </c>
      <c r="N163" s="44">
        <f t="shared" si="23"/>
        <v>114153.0354751386</v>
      </c>
      <c r="O163" s="19">
        <f t="shared" si="14"/>
        <v>11701.52440542912</v>
      </c>
      <c r="P163" s="19">
        <f t="shared" si="15"/>
        <v>0</v>
      </c>
      <c r="Q163" s="45">
        <f t="shared" si="18"/>
        <v>43766563.484884053</v>
      </c>
      <c r="R163" s="34" t="str">
        <f>IF(MONTH(B163)=12,計算リスト!$C$5,計算リスト!$C$6)</f>
        <v>○</v>
      </c>
      <c r="S163" s="34" t="str">
        <f>IF(YEAR(B163)-YEAR($B$108)&lt;=$D$55,計算リスト!$C$5,計算リスト!$C$6)</f>
        <v>○</v>
      </c>
      <c r="T163" s="34" t="str">
        <f>IF(R163&amp;S163=計算リスト!$C$5&amp;計算リスト!$C$5,計算リスト!$C$5,計算リスト!$C$6)</f>
        <v>○</v>
      </c>
      <c r="U163" s="34">
        <f>IF(T163=計算リスト!$C$5,MIN($D$57,Q163*$D$54),0)</f>
        <v>306365.94439418841</v>
      </c>
      <c r="V163" s="14"/>
      <c r="W163" s="1"/>
      <c r="X163" s="1"/>
      <c r="Y163" s="1"/>
      <c r="Z163" s="1"/>
      <c r="AA163" s="1"/>
    </row>
    <row r="164" spans="1:27" x14ac:dyDescent="0.15">
      <c r="A164" s="14"/>
      <c r="B164" s="17">
        <f t="shared" si="19"/>
        <v>46753</v>
      </c>
      <c r="C164" s="34">
        <f t="shared" si="20"/>
        <v>365</v>
      </c>
      <c r="D164" s="35">
        <f t="shared" si="9"/>
        <v>3.2000000000000002E-3</v>
      </c>
      <c r="E164" s="35" t="str">
        <f t="shared" si="24"/>
        <v/>
      </c>
      <c r="F164" s="35" t="str">
        <f t="shared" si="24"/>
        <v/>
      </c>
      <c r="G164" s="35" t="str">
        <f t="shared" si="24"/>
        <v/>
      </c>
      <c r="H164" s="35" t="str">
        <f t="shared" si="24"/>
        <v/>
      </c>
      <c r="I164" s="36" cm="1">
        <f t="array" ref="I164">_xlfn.IFS(H164&lt;&gt;"",H164,G164&lt;&gt;"",G164,F164&lt;&gt;"",F164,E164&lt;&gt;"",E164,D164&lt;&gt;"",D164)</f>
        <v>3.2000000000000002E-3</v>
      </c>
      <c r="J164" s="42">
        <f t="shared" si="11"/>
        <v>125854.55988056776</v>
      </c>
      <c r="K164" s="43">
        <f t="shared" si="12"/>
        <v>125854.5598805677</v>
      </c>
      <c r="L164" s="44">
        <f t="shared" si="21"/>
        <v>125854.5598805677</v>
      </c>
      <c r="M164" s="43">
        <f t="shared" si="16"/>
        <v>114183.47628459861</v>
      </c>
      <c r="N164" s="44">
        <f t="shared" si="23"/>
        <v>114183.47628459861</v>
      </c>
      <c r="O164" s="19">
        <f t="shared" si="14"/>
        <v>11671.083595969081</v>
      </c>
      <c r="P164" s="19">
        <f t="shared" si="15"/>
        <v>0</v>
      </c>
      <c r="Q164" s="45">
        <f t="shared" si="18"/>
        <v>43652380.008599453</v>
      </c>
      <c r="R164" s="34" t="str">
        <f>IF(MONTH(B164)=12,計算リスト!$C$5,計算リスト!$C$6)</f>
        <v>×</v>
      </c>
      <c r="S164" s="34" t="str">
        <f>IF(YEAR(B164)-YEAR($B$108)&lt;=$D$55,計算リスト!$C$5,計算リスト!$C$6)</f>
        <v>○</v>
      </c>
      <c r="T164" s="34" t="str">
        <f>IF(R164&amp;S164=計算リスト!$C$5&amp;計算リスト!$C$5,計算リスト!$C$5,計算リスト!$C$6)</f>
        <v>×</v>
      </c>
      <c r="U164" s="34">
        <f>IF(T164=計算リスト!$C$5,MIN($D$57,Q164*$D$54),0)</f>
        <v>0</v>
      </c>
      <c r="V164" s="14"/>
      <c r="W164" s="1"/>
      <c r="X164" s="1"/>
      <c r="Y164" s="1"/>
      <c r="Z164" s="1"/>
      <c r="AA164" s="1"/>
    </row>
    <row r="165" spans="1:27" x14ac:dyDescent="0.15">
      <c r="A165" s="14"/>
      <c r="B165" s="17">
        <f t="shared" si="19"/>
        <v>46784</v>
      </c>
      <c r="C165" s="34">
        <f t="shared" si="20"/>
        <v>364</v>
      </c>
      <c r="D165" s="35">
        <f t="shared" si="9"/>
        <v>3.2000000000000002E-3</v>
      </c>
      <c r="E165" s="35" t="str">
        <f t="shared" si="24"/>
        <v/>
      </c>
      <c r="F165" s="35" t="str">
        <f t="shared" si="24"/>
        <v/>
      </c>
      <c r="G165" s="35" t="str">
        <f t="shared" si="24"/>
        <v/>
      </c>
      <c r="H165" s="35" t="str">
        <f t="shared" si="24"/>
        <v/>
      </c>
      <c r="I165" s="36" cm="1">
        <f t="array" ref="I165">_xlfn.IFS(H165&lt;&gt;"",H165,G165&lt;&gt;"",G165,F165&lt;&gt;"",F165,E165&lt;&gt;"",E165,D165&lt;&gt;"",D165)</f>
        <v>3.2000000000000002E-3</v>
      </c>
      <c r="J165" s="42">
        <f t="shared" si="11"/>
        <v>125854.55988056776</v>
      </c>
      <c r="K165" s="43">
        <f t="shared" si="12"/>
        <v>125854.5598805677</v>
      </c>
      <c r="L165" s="44">
        <f t="shared" si="21"/>
        <v>125854.5598805677</v>
      </c>
      <c r="M165" s="43">
        <f t="shared" si="16"/>
        <v>114213.92521160784</v>
      </c>
      <c r="N165" s="44">
        <f t="shared" si="23"/>
        <v>114213.92521160784</v>
      </c>
      <c r="O165" s="19">
        <f t="shared" si="14"/>
        <v>11640.634668959854</v>
      </c>
      <c r="P165" s="19">
        <f t="shared" si="15"/>
        <v>0</v>
      </c>
      <c r="Q165" s="45">
        <f t="shared" si="18"/>
        <v>43538166.083387844</v>
      </c>
      <c r="R165" s="34" t="str">
        <f>IF(MONTH(B165)=12,計算リスト!$C$5,計算リスト!$C$6)</f>
        <v>×</v>
      </c>
      <c r="S165" s="34" t="str">
        <f>IF(YEAR(B165)-YEAR($B$108)&lt;=$D$55,計算リスト!$C$5,計算リスト!$C$6)</f>
        <v>○</v>
      </c>
      <c r="T165" s="34" t="str">
        <f>IF(R165&amp;S165=計算リスト!$C$5&amp;計算リスト!$C$5,計算リスト!$C$5,計算リスト!$C$6)</f>
        <v>×</v>
      </c>
      <c r="U165" s="34">
        <f>IF(T165=計算リスト!$C$5,MIN($D$57,Q165*$D$54),0)</f>
        <v>0</v>
      </c>
      <c r="V165" s="14"/>
      <c r="W165" s="1"/>
      <c r="X165" s="1"/>
      <c r="Y165" s="1"/>
      <c r="Z165" s="1"/>
      <c r="AA165" s="1"/>
    </row>
    <row r="166" spans="1:27" x14ac:dyDescent="0.15">
      <c r="A166" s="14"/>
      <c r="B166" s="17">
        <f t="shared" si="19"/>
        <v>46813</v>
      </c>
      <c r="C166" s="34">
        <f t="shared" si="20"/>
        <v>363</v>
      </c>
      <c r="D166" s="35">
        <f t="shared" si="9"/>
        <v>3.2000000000000002E-3</v>
      </c>
      <c r="E166" s="35" t="str">
        <f t="shared" si="24"/>
        <v/>
      </c>
      <c r="F166" s="35" t="str">
        <f t="shared" si="24"/>
        <v/>
      </c>
      <c r="G166" s="35" t="str">
        <f t="shared" si="24"/>
        <v/>
      </c>
      <c r="H166" s="35" t="str">
        <f t="shared" si="24"/>
        <v/>
      </c>
      <c r="I166" s="36" cm="1">
        <f t="array" ref="I166">_xlfn.IFS(H166&lt;&gt;"",H166,G166&lt;&gt;"",G166,F166&lt;&gt;"",F166,E166&lt;&gt;"",E166,D166&lt;&gt;"",D166)</f>
        <v>3.2000000000000002E-3</v>
      </c>
      <c r="J166" s="42">
        <f t="shared" si="11"/>
        <v>125854.55988056776</v>
      </c>
      <c r="K166" s="43">
        <f t="shared" si="12"/>
        <v>125854.5598805677</v>
      </c>
      <c r="L166" s="44">
        <f t="shared" si="21"/>
        <v>125854.5598805677</v>
      </c>
      <c r="M166" s="43">
        <f t="shared" si="16"/>
        <v>114244.38225833094</v>
      </c>
      <c r="N166" s="44">
        <f t="shared" si="23"/>
        <v>114244.38225833094</v>
      </c>
      <c r="O166" s="19">
        <f t="shared" si="14"/>
        <v>11610.177622236759</v>
      </c>
      <c r="P166" s="19">
        <f t="shared" si="15"/>
        <v>0</v>
      </c>
      <c r="Q166" s="45">
        <f t="shared" si="18"/>
        <v>43423921.701129511</v>
      </c>
      <c r="R166" s="34" t="str">
        <f>IF(MONTH(B166)=12,計算リスト!$C$5,計算リスト!$C$6)</f>
        <v>×</v>
      </c>
      <c r="S166" s="34" t="str">
        <f>IF(YEAR(B166)-YEAR($B$108)&lt;=$D$55,計算リスト!$C$5,計算リスト!$C$6)</f>
        <v>○</v>
      </c>
      <c r="T166" s="34" t="str">
        <f>IF(R166&amp;S166=計算リスト!$C$5&amp;計算リスト!$C$5,計算リスト!$C$5,計算リスト!$C$6)</f>
        <v>×</v>
      </c>
      <c r="U166" s="34">
        <f>IF(T166=計算リスト!$C$5,MIN($D$57,Q166*$D$54),0)</f>
        <v>0</v>
      </c>
      <c r="V166" s="14"/>
      <c r="W166" s="1"/>
      <c r="X166" s="1"/>
      <c r="Y166" s="1"/>
      <c r="Z166" s="1"/>
      <c r="AA166" s="1"/>
    </row>
    <row r="167" spans="1:27" x14ac:dyDescent="0.15">
      <c r="A167" s="14"/>
      <c r="B167" s="17">
        <f t="shared" si="19"/>
        <v>46844</v>
      </c>
      <c r="C167" s="34">
        <f t="shared" si="20"/>
        <v>362</v>
      </c>
      <c r="D167" s="35">
        <f t="shared" si="9"/>
        <v>3.2000000000000002E-3</v>
      </c>
      <c r="E167" s="35" t="str">
        <f t="shared" si="24"/>
        <v/>
      </c>
      <c r="F167" s="35" t="str">
        <f t="shared" si="24"/>
        <v/>
      </c>
      <c r="G167" s="35" t="str">
        <f t="shared" si="24"/>
        <v/>
      </c>
      <c r="H167" s="35" t="str">
        <f t="shared" si="24"/>
        <v/>
      </c>
      <c r="I167" s="36" cm="1">
        <f t="array" ref="I167">_xlfn.IFS(H167&lt;&gt;"",H167,G167&lt;&gt;"",G167,F167&lt;&gt;"",F167,E167&lt;&gt;"",E167,D167&lt;&gt;"",D167)</f>
        <v>3.2000000000000002E-3</v>
      </c>
      <c r="J167" s="42">
        <f t="shared" si="11"/>
        <v>125854.55988056776</v>
      </c>
      <c r="K167" s="43">
        <f t="shared" si="12"/>
        <v>125854.5598805677</v>
      </c>
      <c r="L167" s="44">
        <f t="shared" si="21"/>
        <v>125854.5598805677</v>
      </c>
      <c r="M167" s="43">
        <f t="shared" si="16"/>
        <v>114274.84742693316</v>
      </c>
      <c r="N167" s="44">
        <f t="shared" si="23"/>
        <v>114274.84742693316</v>
      </c>
      <c r="O167" s="19">
        <f t="shared" si="14"/>
        <v>11579.712453634536</v>
      </c>
      <c r="P167" s="19">
        <f t="shared" si="15"/>
        <v>0</v>
      </c>
      <c r="Q167" s="45">
        <f t="shared" si="18"/>
        <v>43309646.853702575</v>
      </c>
      <c r="R167" s="34" t="str">
        <f>IF(MONTH(B167)=12,計算リスト!$C$5,計算リスト!$C$6)</f>
        <v>×</v>
      </c>
      <c r="S167" s="34" t="str">
        <f>IF(YEAR(B167)-YEAR($B$108)&lt;=$D$55,計算リスト!$C$5,計算リスト!$C$6)</f>
        <v>○</v>
      </c>
      <c r="T167" s="34" t="str">
        <f>IF(R167&amp;S167=計算リスト!$C$5&amp;計算リスト!$C$5,計算リスト!$C$5,計算リスト!$C$6)</f>
        <v>×</v>
      </c>
      <c r="U167" s="34">
        <f>IF(T167=計算リスト!$C$5,MIN($D$57,Q167*$D$54),0)</f>
        <v>0</v>
      </c>
      <c r="V167" s="14"/>
      <c r="W167" s="1"/>
      <c r="X167" s="1"/>
      <c r="Y167" s="1"/>
      <c r="Z167" s="1"/>
      <c r="AA167" s="1"/>
    </row>
    <row r="168" spans="1:27" x14ac:dyDescent="0.15">
      <c r="A168" s="14"/>
      <c r="B168" s="17">
        <f t="shared" si="19"/>
        <v>46874</v>
      </c>
      <c r="C168" s="34">
        <f t="shared" si="20"/>
        <v>361</v>
      </c>
      <c r="D168" s="35">
        <f t="shared" si="9"/>
        <v>3.2000000000000002E-3</v>
      </c>
      <c r="E168" s="35" t="str">
        <f t="shared" ref="E168:H187" si="25">IF(F$36&lt;&gt;"",IF($B168&gt;=F$36,F$41,""),"")</f>
        <v/>
      </c>
      <c r="F168" s="35" t="str">
        <f t="shared" si="25"/>
        <v/>
      </c>
      <c r="G168" s="35" t="str">
        <f t="shared" si="25"/>
        <v/>
      </c>
      <c r="H168" s="35" t="str">
        <f t="shared" si="25"/>
        <v/>
      </c>
      <c r="I168" s="36" cm="1">
        <f t="array" ref="I168">_xlfn.IFS(H168&lt;&gt;"",H168,G168&lt;&gt;"",G168,F168&lt;&gt;"",F168,E168&lt;&gt;"",E168,D168&lt;&gt;"",D168)</f>
        <v>3.2000000000000002E-3</v>
      </c>
      <c r="J168" s="42">
        <f t="shared" si="11"/>
        <v>125854.55988056776</v>
      </c>
      <c r="K168" s="43">
        <f t="shared" si="12"/>
        <v>125854.55988056769</v>
      </c>
      <c r="L168" s="44">
        <f t="shared" si="21"/>
        <v>125854.55988056769</v>
      </c>
      <c r="M168" s="43">
        <f t="shared" si="16"/>
        <v>114305.32071958033</v>
      </c>
      <c r="N168" s="44">
        <f t="shared" si="23"/>
        <v>114305.32071958033</v>
      </c>
      <c r="O168" s="19">
        <f t="shared" si="14"/>
        <v>11549.239160987354</v>
      </c>
      <c r="P168" s="19">
        <f t="shared" si="15"/>
        <v>0</v>
      </c>
      <c r="Q168" s="45">
        <f t="shared" si="18"/>
        <v>43195341.532982998</v>
      </c>
      <c r="R168" s="34" t="str">
        <f>IF(MONTH(B168)=12,計算リスト!$C$5,計算リスト!$C$6)</f>
        <v>×</v>
      </c>
      <c r="S168" s="34" t="str">
        <f>IF(YEAR(B168)-YEAR($B$108)&lt;=$D$55,計算リスト!$C$5,計算リスト!$C$6)</f>
        <v>○</v>
      </c>
      <c r="T168" s="34" t="str">
        <f>IF(R168&amp;S168=計算リスト!$C$5&amp;計算リスト!$C$5,計算リスト!$C$5,計算リスト!$C$6)</f>
        <v>×</v>
      </c>
      <c r="U168" s="34">
        <f>IF(T168=計算リスト!$C$5,MIN($D$57,Q168*$D$54),0)</f>
        <v>0</v>
      </c>
      <c r="V168" s="14"/>
      <c r="W168" s="1"/>
      <c r="X168" s="1"/>
      <c r="Y168" s="1"/>
      <c r="Z168" s="1"/>
      <c r="AA168" s="1"/>
    </row>
    <row r="169" spans="1:27" x14ac:dyDescent="0.15">
      <c r="A169" s="14"/>
      <c r="B169" s="17">
        <f t="shared" si="19"/>
        <v>46905</v>
      </c>
      <c r="C169" s="34">
        <f t="shared" si="20"/>
        <v>360</v>
      </c>
      <c r="D169" s="35">
        <f t="shared" si="9"/>
        <v>3.2000000000000002E-3</v>
      </c>
      <c r="E169" s="35" t="str">
        <f t="shared" si="25"/>
        <v/>
      </c>
      <c r="F169" s="35" t="str">
        <f t="shared" si="25"/>
        <v/>
      </c>
      <c r="G169" s="35" t="str">
        <f t="shared" si="25"/>
        <v/>
      </c>
      <c r="H169" s="35" t="str">
        <f t="shared" si="25"/>
        <v/>
      </c>
      <c r="I169" s="36" cm="1">
        <f t="array" ref="I169">_xlfn.IFS(H169&lt;&gt;"",H169,G169&lt;&gt;"",G169,F169&lt;&gt;"",F169,E169&lt;&gt;"",E169,D169&lt;&gt;"",D169)</f>
        <v>3.2000000000000002E-3</v>
      </c>
      <c r="J169" s="42">
        <f t="shared" si="11"/>
        <v>125854.55988056776</v>
      </c>
      <c r="K169" s="43">
        <f t="shared" si="12"/>
        <v>125854.5598805677</v>
      </c>
      <c r="L169" s="44">
        <f>MIN(J169,K169)</f>
        <v>125854.5598805677</v>
      </c>
      <c r="M169" s="43">
        <f t="shared" si="16"/>
        <v>114335.8021384389</v>
      </c>
      <c r="N169" s="44">
        <f>L169-O169</f>
        <v>114335.8021384389</v>
      </c>
      <c r="O169" s="19">
        <f t="shared" si="14"/>
        <v>11518.757742128801</v>
      </c>
      <c r="P169" s="19">
        <f t="shared" si="15"/>
        <v>0</v>
      </c>
      <c r="Q169" s="45">
        <f t="shared" si="18"/>
        <v>43081005.730844557</v>
      </c>
      <c r="R169" s="34" t="str">
        <f>IF(MONTH(B169)=12,計算リスト!$C$5,計算リスト!$C$6)</f>
        <v>×</v>
      </c>
      <c r="S169" s="34" t="str">
        <f>IF(YEAR(B169)-YEAR($B$108)&lt;=$D$55,計算リスト!$C$5,計算リスト!$C$6)</f>
        <v>○</v>
      </c>
      <c r="T169" s="34" t="str">
        <f>IF(R169&amp;S169=計算リスト!$C$5&amp;計算リスト!$C$5,計算リスト!$C$5,計算リスト!$C$6)</f>
        <v>×</v>
      </c>
      <c r="U169" s="34">
        <f>IF(T169=計算リスト!$C$5,MIN($D$57,Q169*$D$54),0)</f>
        <v>0</v>
      </c>
      <c r="V169" s="14"/>
      <c r="W169" s="1"/>
      <c r="X169" s="1"/>
      <c r="Y169" s="1"/>
      <c r="Z169" s="1"/>
      <c r="AA169" s="1"/>
    </row>
    <row r="170" spans="1:27" x14ac:dyDescent="0.15">
      <c r="A170" s="14"/>
      <c r="B170" s="17">
        <f t="shared" si="19"/>
        <v>46935</v>
      </c>
      <c r="C170" s="34">
        <f t="shared" si="20"/>
        <v>359</v>
      </c>
      <c r="D170" s="35">
        <f t="shared" si="9"/>
        <v>3.2000000000000002E-3</v>
      </c>
      <c r="E170" s="35" t="str">
        <f t="shared" si="25"/>
        <v/>
      </c>
      <c r="F170" s="35" t="str">
        <f t="shared" si="25"/>
        <v/>
      </c>
      <c r="G170" s="35" t="str">
        <f t="shared" si="25"/>
        <v/>
      </c>
      <c r="H170" s="35" t="str">
        <f t="shared" si="25"/>
        <v/>
      </c>
      <c r="I170" s="36" cm="1">
        <f t="array" ref="I170">_xlfn.IFS(H170&lt;&gt;"",H170,G170&lt;&gt;"",G170,F170&lt;&gt;"",F170,E170&lt;&gt;"",E170,D170&lt;&gt;"",D170)</f>
        <v>3.2000000000000002E-3</v>
      </c>
      <c r="J170" s="42">
        <f t="shared" si="11"/>
        <v>125854.55988056776</v>
      </c>
      <c r="K170" s="43">
        <f t="shared" si="12"/>
        <v>125854.55988056769</v>
      </c>
      <c r="L170" s="44">
        <f t="shared" si="21"/>
        <v>125854.55988056769</v>
      </c>
      <c r="M170" s="43">
        <f t="shared" si="16"/>
        <v>114366.29168567581</v>
      </c>
      <c r="N170" s="44">
        <f t="shared" si="23"/>
        <v>114366.29168567581</v>
      </c>
      <c r="O170" s="19">
        <f t="shared" si="14"/>
        <v>11488.268194891882</v>
      </c>
      <c r="P170" s="19">
        <f t="shared" si="15"/>
        <v>0</v>
      </c>
      <c r="Q170" s="45">
        <f t="shared" si="18"/>
        <v>42966639.439158879</v>
      </c>
      <c r="R170" s="34" t="str">
        <f>IF(MONTH(B170)=12,計算リスト!$C$5,計算リスト!$C$6)</f>
        <v>×</v>
      </c>
      <c r="S170" s="34" t="str">
        <f>IF(YEAR(B170)-YEAR($B$108)&lt;=$D$55,計算リスト!$C$5,計算リスト!$C$6)</f>
        <v>○</v>
      </c>
      <c r="T170" s="34" t="str">
        <f>IF(R170&amp;S170=計算リスト!$C$5&amp;計算リスト!$C$5,計算リスト!$C$5,計算リスト!$C$6)</f>
        <v>×</v>
      </c>
      <c r="U170" s="34">
        <f>IF(T170=計算リスト!$C$5,MIN($D$57,Q170*$D$54),0)</f>
        <v>0</v>
      </c>
      <c r="V170" s="14"/>
      <c r="W170" s="1"/>
      <c r="X170" s="1"/>
      <c r="Y170" s="1"/>
      <c r="Z170" s="1"/>
      <c r="AA170" s="1"/>
    </row>
    <row r="171" spans="1:27" x14ac:dyDescent="0.15">
      <c r="A171" s="14"/>
      <c r="B171" s="17">
        <f t="shared" si="19"/>
        <v>46966</v>
      </c>
      <c r="C171" s="34">
        <f t="shared" si="20"/>
        <v>358</v>
      </c>
      <c r="D171" s="35">
        <f t="shared" si="9"/>
        <v>3.2000000000000002E-3</v>
      </c>
      <c r="E171" s="35" t="str">
        <f t="shared" si="25"/>
        <v/>
      </c>
      <c r="F171" s="35" t="str">
        <f t="shared" si="25"/>
        <v/>
      </c>
      <c r="G171" s="35" t="str">
        <f t="shared" si="25"/>
        <v/>
      </c>
      <c r="H171" s="35" t="str">
        <f t="shared" si="25"/>
        <v/>
      </c>
      <c r="I171" s="36" cm="1">
        <f t="array" ref="I171">_xlfn.IFS(H171&lt;&gt;"",H171,G171&lt;&gt;"",G171,F171&lt;&gt;"",F171,E171&lt;&gt;"",E171,D171&lt;&gt;"",D171)</f>
        <v>3.2000000000000002E-3</v>
      </c>
      <c r="J171" s="42">
        <f t="shared" si="11"/>
        <v>125854.55988056776</v>
      </c>
      <c r="K171" s="43">
        <f t="shared" si="12"/>
        <v>125854.55988056769</v>
      </c>
      <c r="L171" s="44">
        <f t="shared" si="21"/>
        <v>125854.55988056769</v>
      </c>
      <c r="M171" s="43">
        <f t="shared" si="16"/>
        <v>114396.78936345865</v>
      </c>
      <c r="N171" s="44">
        <f t="shared" si="23"/>
        <v>114396.78936345865</v>
      </c>
      <c r="O171" s="19">
        <f t="shared" si="14"/>
        <v>11457.770517109035</v>
      </c>
      <c r="P171" s="19">
        <f t="shared" si="15"/>
        <v>0</v>
      </c>
      <c r="Q171" s="45">
        <f t="shared" si="18"/>
        <v>42852242.64979542</v>
      </c>
      <c r="R171" s="34" t="str">
        <f>IF(MONTH(B171)=12,計算リスト!$C$5,計算リスト!$C$6)</f>
        <v>×</v>
      </c>
      <c r="S171" s="34" t="str">
        <f>IF(YEAR(B171)-YEAR($B$108)&lt;=$D$55,計算リスト!$C$5,計算リスト!$C$6)</f>
        <v>○</v>
      </c>
      <c r="T171" s="34" t="str">
        <f>IF(R171&amp;S171=計算リスト!$C$5&amp;計算リスト!$C$5,計算リスト!$C$5,計算リスト!$C$6)</f>
        <v>×</v>
      </c>
      <c r="U171" s="34">
        <f>IF(T171=計算リスト!$C$5,MIN($D$57,Q171*$D$54),0)</f>
        <v>0</v>
      </c>
      <c r="V171" s="14"/>
      <c r="W171" s="1"/>
      <c r="X171" s="1"/>
      <c r="Y171" s="1"/>
      <c r="Z171" s="1"/>
      <c r="AA171" s="1"/>
    </row>
    <row r="172" spans="1:27" x14ac:dyDescent="0.15">
      <c r="A172" s="14"/>
      <c r="B172" s="17">
        <f t="shared" si="19"/>
        <v>46997</v>
      </c>
      <c r="C172" s="34">
        <f t="shared" si="20"/>
        <v>357</v>
      </c>
      <c r="D172" s="35">
        <f t="shared" si="9"/>
        <v>3.2000000000000002E-3</v>
      </c>
      <c r="E172" s="35" t="str">
        <f t="shared" si="25"/>
        <v/>
      </c>
      <c r="F172" s="35" t="str">
        <f t="shared" si="25"/>
        <v/>
      </c>
      <c r="G172" s="35" t="str">
        <f t="shared" si="25"/>
        <v/>
      </c>
      <c r="H172" s="35" t="str">
        <f t="shared" si="25"/>
        <v/>
      </c>
      <c r="I172" s="36" cm="1">
        <f t="array" ref="I172">_xlfn.IFS(H172&lt;&gt;"",H172,G172&lt;&gt;"",G172,F172&lt;&gt;"",F172,E172&lt;&gt;"",E172,D172&lt;&gt;"",D172)</f>
        <v>3.2000000000000002E-3</v>
      </c>
      <c r="J172" s="42">
        <f t="shared" si="11"/>
        <v>125854.55988056776</v>
      </c>
      <c r="K172" s="43">
        <f t="shared" si="12"/>
        <v>125854.5598805677</v>
      </c>
      <c r="L172" s="44">
        <f t="shared" si="21"/>
        <v>125854.5598805677</v>
      </c>
      <c r="M172" s="43">
        <f t="shared" si="16"/>
        <v>114427.29517395559</v>
      </c>
      <c r="N172" s="44">
        <f t="shared" si="23"/>
        <v>114427.29517395559</v>
      </c>
      <c r="O172" s="19">
        <f t="shared" si="14"/>
        <v>11427.264706612114</v>
      </c>
      <c r="P172" s="19">
        <f t="shared" si="15"/>
        <v>0</v>
      </c>
      <c r="Q172" s="45">
        <f t="shared" si="18"/>
        <v>42737815.354621463</v>
      </c>
      <c r="R172" s="34" t="str">
        <f>IF(MONTH(B172)=12,計算リスト!$C$5,計算リスト!$C$6)</f>
        <v>×</v>
      </c>
      <c r="S172" s="34" t="str">
        <f>IF(YEAR(B172)-YEAR($B$108)&lt;=$D$55,計算リスト!$C$5,計算リスト!$C$6)</f>
        <v>○</v>
      </c>
      <c r="T172" s="34" t="str">
        <f>IF(R172&amp;S172=計算リスト!$C$5&amp;計算リスト!$C$5,計算リスト!$C$5,計算リスト!$C$6)</f>
        <v>×</v>
      </c>
      <c r="U172" s="34">
        <f>IF(T172=計算リスト!$C$5,MIN($D$57,Q172*$D$54),0)</f>
        <v>0</v>
      </c>
      <c r="V172" s="14"/>
      <c r="W172" s="1"/>
      <c r="X172" s="1"/>
      <c r="Y172" s="1"/>
      <c r="Z172" s="1"/>
      <c r="AA172" s="1"/>
    </row>
    <row r="173" spans="1:27" x14ac:dyDescent="0.15">
      <c r="A173" s="14"/>
      <c r="B173" s="17">
        <f t="shared" si="19"/>
        <v>47027</v>
      </c>
      <c r="C173" s="34">
        <f t="shared" si="20"/>
        <v>356</v>
      </c>
      <c r="D173" s="35">
        <f t="shared" ref="D173:D236" si="26">IF(E$36&lt;&gt;"",IF($B173&gt;=E$36,E$41,""),"")</f>
        <v>3.2000000000000002E-3</v>
      </c>
      <c r="E173" s="35" t="str">
        <f t="shared" si="25"/>
        <v/>
      </c>
      <c r="F173" s="35" t="str">
        <f t="shared" si="25"/>
        <v/>
      </c>
      <c r="G173" s="35" t="str">
        <f t="shared" si="25"/>
        <v/>
      </c>
      <c r="H173" s="35" t="str">
        <f t="shared" si="25"/>
        <v/>
      </c>
      <c r="I173" s="36" cm="1">
        <f t="array" ref="I173">_xlfn.IFS(H173&lt;&gt;"",H173,G173&lt;&gt;"",G173,F173&lt;&gt;"",F173,E173&lt;&gt;"",E173,D173&lt;&gt;"",D173)</f>
        <v>3.2000000000000002E-3</v>
      </c>
      <c r="J173" s="42">
        <f t="shared" ref="J173:J236" si="27">_xlfn.IFS(P172=0,IFERROR(_xlfn.IFS(B173=$F$38,$F$44,B173=$G$38,$G$44,B173=$H$38,$H$44,B173=$I$38,$I$44),J172),P172&gt;0,HLOOKUP(B172,$E$64:$O$69,6))</f>
        <v>125854.55988056776</v>
      </c>
      <c r="K173" s="43">
        <f t="shared" ref="K173:K236" si="28">PMT(I173/12,$C173,-$Q172)</f>
        <v>125854.55988056769</v>
      </c>
      <c r="L173" s="44">
        <f t="shared" si="21"/>
        <v>125854.55988056769</v>
      </c>
      <c r="M173" s="43">
        <f t="shared" si="16"/>
        <v>114457.80911933529</v>
      </c>
      <c r="N173" s="44">
        <f t="shared" si="23"/>
        <v>114457.80911933529</v>
      </c>
      <c r="O173" s="19">
        <f t="shared" ref="O173:O236" si="29">Q172*(I173/12)</f>
        <v>11396.75076123239</v>
      </c>
      <c r="P173" s="19">
        <f t="shared" ref="P173:P236" si="30">IFERROR(HLOOKUP(B173,$E$64:$O$65,2,FALSE),0)</f>
        <v>0</v>
      </c>
      <c r="Q173" s="45">
        <f t="shared" ref="Q173:Q236" si="31">Q172-N173-P173</f>
        <v>42623357.545502126</v>
      </c>
      <c r="R173" s="34" t="str">
        <f>IF(MONTH(B173)=12,計算リスト!$C$5,計算リスト!$C$6)</f>
        <v>×</v>
      </c>
      <c r="S173" s="34" t="str">
        <f>IF(YEAR(B173)-YEAR($B$108)&lt;=$D$55,計算リスト!$C$5,計算リスト!$C$6)</f>
        <v>○</v>
      </c>
      <c r="T173" s="34" t="str">
        <f>IF(R173&amp;S173=計算リスト!$C$5&amp;計算リスト!$C$5,計算リスト!$C$5,計算リスト!$C$6)</f>
        <v>×</v>
      </c>
      <c r="U173" s="34">
        <f>IF(T173=計算リスト!$C$5,MIN($D$57,Q173*$D$54),0)</f>
        <v>0</v>
      </c>
      <c r="V173" s="14"/>
      <c r="W173" s="1"/>
      <c r="X173" s="1"/>
      <c r="Y173" s="1"/>
      <c r="Z173" s="1"/>
      <c r="AA173" s="1"/>
    </row>
    <row r="174" spans="1:27" x14ac:dyDescent="0.15">
      <c r="A174" s="14"/>
      <c r="B174" s="17">
        <f t="shared" si="19"/>
        <v>47058</v>
      </c>
      <c r="C174" s="34">
        <f t="shared" si="20"/>
        <v>355</v>
      </c>
      <c r="D174" s="35">
        <f t="shared" si="26"/>
        <v>3.2000000000000002E-3</v>
      </c>
      <c r="E174" s="35" t="str">
        <f t="shared" si="25"/>
        <v/>
      </c>
      <c r="F174" s="35" t="str">
        <f t="shared" si="25"/>
        <v/>
      </c>
      <c r="G174" s="35" t="str">
        <f t="shared" si="25"/>
        <v/>
      </c>
      <c r="H174" s="35" t="str">
        <f t="shared" si="25"/>
        <v/>
      </c>
      <c r="I174" s="36" cm="1">
        <f t="array" ref="I174">_xlfn.IFS(H174&lt;&gt;"",H174,G174&lt;&gt;"",G174,F174&lt;&gt;"",F174,E174&lt;&gt;"",E174,D174&lt;&gt;"",D174)</f>
        <v>3.2000000000000002E-3</v>
      </c>
      <c r="J174" s="42">
        <f t="shared" si="27"/>
        <v>125854.55988056776</v>
      </c>
      <c r="K174" s="43">
        <f t="shared" si="28"/>
        <v>125854.55988056769</v>
      </c>
      <c r="L174" s="44">
        <f t="shared" ref="L174:L205" si="32">MIN(J174,K174)</f>
        <v>125854.55988056769</v>
      </c>
      <c r="M174" s="43">
        <f t="shared" ref="M174:M237" si="33">K174-O174</f>
        <v>114488.33120176711</v>
      </c>
      <c r="N174" s="44">
        <f t="shared" si="23"/>
        <v>114488.33120176711</v>
      </c>
      <c r="O174" s="19">
        <f t="shared" si="29"/>
        <v>11366.228678800568</v>
      </c>
      <c r="P174" s="19">
        <f t="shared" si="30"/>
        <v>0</v>
      </c>
      <c r="Q174" s="45">
        <f t="shared" si="31"/>
        <v>42508869.214300357</v>
      </c>
      <c r="R174" s="34" t="str">
        <f>IF(MONTH(B174)=12,計算リスト!$C$5,計算リスト!$C$6)</f>
        <v>×</v>
      </c>
      <c r="S174" s="34" t="str">
        <f>IF(YEAR(B174)-YEAR($B$108)&lt;=$D$55,計算リスト!$C$5,計算リスト!$C$6)</f>
        <v>○</v>
      </c>
      <c r="T174" s="34" t="str">
        <f>IF(R174&amp;S174=計算リスト!$C$5&amp;計算リスト!$C$5,計算リスト!$C$5,計算リスト!$C$6)</f>
        <v>×</v>
      </c>
      <c r="U174" s="34">
        <f>IF(T174=計算リスト!$C$5,MIN($D$57,Q174*$D$54),0)</f>
        <v>0</v>
      </c>
      <c r="V174" s="14"/>
      <c r="W174" s="1"/>
      <c r="X174" s="1"/>
      <c r="Y174" s="1"/>
      <c r="Z174" s="1"/>
      <c r="AA174" s="1"/>
    </row>
    <row r="175" spans="1:27" x14ac:dyDescent="0.15">
      <c r="A175" s="14"/>
      <c r="B175" s="17">
        <f t="shared" ref="B175:B238" si="34">EDATE(B174,1)</f>
        <v>47088</v>
      </c>
      <c r="C175" s="34">
        <f t="shared" ref="C175:C238" si="35">C174-1</f>
        <v>354</v>
      </c>
      <c r="D175" s="35">
        <f t="shared" si="26"/>
        <v>3.2000000000000002E-3</v>
      </c>
      <c r="E175" s="35" t="str">
        <f t="shared" si="25"/>
        <v/>
      </c>
      <c r="F175" s="35" t="str">
        <f t="shared" si="25"/>
        <v/>
      </c>
      <c r="G175" s="35" t="str">
        <f t="shared" si="25"/>
        <v/>
      </c>
      <c r="H175" s="35" t="str">
        <f t="shared" si="25"/>
        <v/>
      </c>
      <c r="I175" s="36" cm="1">
        <f t="array" ref="I175">_xlfn.IFS(H175&lt;&gt;"",H175,G175&lt;&gt;"",G175,F175&lt;&gt;"",F175,E175&lt;&gt;"",E175,D175&lt;&gt;"",D175)</f>
        <v>3.2000000000000002E-3</v>
      </c>
      <c r="J175" s="42">
        <f t="shared" si="27"/>
        <v>125854.55988056776</v>
      </c>
      <c r="K175" s="43">
        <f t="shared" si="28"/>
        <v>125854.55988056767</v>
      </c>
      <c r="L175" s="44">
        <f t="shared" si="32"/>
        <v>125854.55988056767</v>
      </c>
      <c r="M175" s="43">
        <f t="shared" si="33"/>
        <v>114518.86142342091</v>
      </c>
      <c r="N175" s="44">
        <f t="shared" si="23"/>
        <v>114518.86142342091</v>
      </c>
      <c r="O175" s="19">
        <f t="shared" si="29"/>
        <v>11335.698457146762</v>
      </c>
      <c r="P175" s="19">
        <f t="shared" si="30"/>
        <v>0</v>
      </c>
      <c r="Q175" s="45">
        <f t="shared" si="31"/>
        <v>42394350.352876939</v>
      </c>
      <c r="R175" s="34" t="str">
        <f>IF(MONTH(B175)=12,計算リスト!$C$5,計算リスト!$C$6)</f>
        <v>○</v>
      </c>
      <c r="S175" s="34" t="str">
        <f>IF(YEAR(B175)-YEAR($B$108)&lt;=$D$55,計算リスト!$C$5,計算リスト!$C$6)</f>
        <v>○</v>
      </c>
      <c r="T175" s="34" t="str">
        <f>IF(R175&amp;S175=計算リスト!$C$5&amp;計算リスト!$C$5,計算リスト!$C$5,計算リスト!$C$6)</f>
        <v>○</v>
      </c>
      <c r="U175" s="34">
        <f>IF(T175=計算リスト!$C$5,MIN($D$57,Q175*$D$54),0)</f>
        <v>296760.45247013855</v>
      </c>
      <c r="V175" s="14"/>
      <c r="W175" s="1"/>
      <c r="X175" s="1"/>
      <c r="Y175" s="1"/>
      <c r="Z175" s="1"/>
      <c r="AA175" s="1"/>
    </row>
    <row r="176" spans="1:27" x14ac:dyDescent="0.15">
      <c r="A176" s="14"/>
      <c r="B176" s="17">
        <f t="shared" si="34"/>
        <v>47119</v>
      </c>
      <c r="C176" s="34">
        <f t="shared" si="35"/>
        <v>353</v>
      </c>
      <c r="D176" s="35">
        <f t="shared" si="26"/>
        <v>3.2000000000000002E-3</v>
      </c>
      <c r="E176" s="35" t="str">
        <f t="shared" si="25"/>
        <v/>
      </c>
      <c r="F176" s="35" t="str">
        <f t="shared" si="25"/>
        <v/>
      </c>
      <c r="G176" s="35" t="str">
        <f t="shared" si="25"/>
        <v/>
      </c>
      <c r="H176" s="35" t="str">
        <f t="shared" si="25"/>
        <v/>
      </c>
      <c r="I176" s="36" cm="1">
        <f t="array" ref="I176">_xlfn.IFS(H176&lt;&gt;"",H176,G176&lt;&gt;"",G176,F176&lt;&gt;"",F176,E176&lt;&gt;"",E176,D176&lt;&gt;"",D176)</f>
        <v>3.2000000000000002E-3</v>
      </c>
      <c r="J176" s="42">
        <f t="shared" si="27"/>
        <v>125854.55988056776</v>
      </c>
      <c r="K176" s="43">
        <f t="shared" si="28"/>
        <v>125854.55988056769</v>
      </c>
      <c r="L176" s="44">
        <f t="shared" si="32"/>
        <v>125854.55988056769</v>
      </c>
      <c r="M176" s="43">
        <f t="shared" si="33"/>
        <v>114549.39978646717</v>
      </c>
      <c r="N176" s="44">
        <f t="shared" si="23"/>
        <v>114549.39978646717</v>
      </c>
      <c r="O176" s="19">
        <f t="shared" si="29"/>
        <v>11305.160094100518</v>
      </c>
      <c r="P176" s="19">
        <f t="shared" si="30"/>
        <v>0</v>
      </c>
      <c r="Q176" s="45">
        <f t="shared" si="31"/>
        <v>42279800.953090474</v>
      </c>
      <c r="R176" s="34" t="str">
        <f>IF(MONTH(B176)=12,計算リスト!$C$5,計算リスト!$C$6)</f>
        <v>×</v>
      </c>
      <c r="S176" s="34" t="str">
        <f>IF(YEAR(B176)-YEAR($B$108)&lt;=$D$55,計算リスト!$C$5,計算リスト!$C$6)</f>
        <v>○</v>
      </c>
      <c r="T176" s="34" t="str">
        <f>IF(R176&amp;S176=計算リスト!$C$5&amp;計算リスト!$C$5,計算リスト!$C$5,計算リスト!$C$6)</f>
        <v>×</v>
      </c>
      <c r="U176" s="34">
        <f>IF(T176=計算リスト!$C$5,MIN($D$57,Q176*$D$54),0)</f>
        <v>0</v>
      </c>
      <c r="V176" s="14"/>
      <c r="W176" s="1"/>
      <c r="X176" s="1"/>
      <c r="Y176" s="1"/>
      <c r="Z176" s="1"/>
      <c r="AA176" s="1"/>
    </row>
    <row r="177" spans="1:27" x14ac:dyDescent="0.15">
      <c r="A177" s="14"/>
      <c r="B177" s="17">
        <f t="shared" si="34"/>
        <v>47150</v>
      </c>
      <c r="C177" s="34">
        <f t="shared" si="35"/>
        <v>352</v>
      </c>
      <c r="D177" s="35">
        <f t="shared" si="26"/>
        <v>3.2000000000000002E-3</v>
      </c>
      <c r="E177" s="35" t="str">
        <f t="shared" si="25"/>
        <v/>
      </c>
      <c r="F177" s="35" t="str">
        <f t="shared" si="25"/>
        <v/>
      </c>
      <c r="G177" s="35" t="str">
        <f t="shared" si="25"/>
        <v/>
      </c>
      <c r="H177" s="35" t="str">
        <f t="shared" si="25"/>
        <v/>
      </c>
      <c r="I177" s="36" cm="1">
        <f t="array" ref="I177">_xlfn.IFS(H177&lt;&gt;"",H177,G177&lt;&gt;"",G177,F177&lt;&gt;"",F177,E177&lt;&gt;"",E177,D177&lt;&gt;"",D177)</f>
        <v>3.2000000000000002E-3</v>
      </c>
      <c r="J177" s="42">
        <f t="shared" si="27"/>
        <v>125854.55988056776</v>
      </c>
      <c r="K177" s="43">
        <f t="shared" si="28"/>
        <v>125854.5598805677</v>
      </c>
      <c r="L177" s="44">
        <f t="shared" si="32"/>
        <v>125854.5598805677</v>
      </c>
      <c r="M177" s="43">
        <f t="shared" si="33"/>
        <v>114579.94629307691</v>
      </c>
      <c r="N177" s="44">
        <f t="shared" si="23"/>
        <v>114579.94629307691</v>
      </c>
      <c r="O177" s="19">
        <f t="shared" si="29"/>
        <v>11274.613587490794</v>
      </c>
      <c r="P177" s="19">
        <f t="shared" si="30"/>
        <v>0</v>
      </c>
      <c r="Q177" s="45">
        <f t="shared" si="31"/>
        <v>42165221.006797396</v>
      </c>
      <c r="R177" s="34" t="str">
        <f>IF(MONTH(B177)=12,計算リスト!$C$5,計算リスト!$C$6)</f>
        <v>×</v>
      </c>
      <c r="S177" s="34" t="str">
        <f>IF(YEAR(B177)-YEAR($B$108)&lt;=$D$55,計算リスト!$C$5,計算リスト!$C$6)</f>
        <v>○</v>
      </c>
      <c r="T177" s="34" t="str">
        <f>IF(R177&amp;S177=計算リスト!$C$5&amp;計算リスト!$C$5,計算リスト!$C$5,計算リスト!$C$6)</f>
        <v>×</v>
      </c>
      <c r="U177" s="34">
        <f>IF(T177=計算リスト!$C$5,MIN($D$57,Q177*$D$54),0)</f>
        <v>0</v>
      </c>
      <c r="V177" s="14"/>
      <c r="W177" s="1"/>
      <c r="X177" s="1"/>
      <c r="Y177" s="1"/>
      <c r="Z177" s="1"/>
      <c r="AA177" s="1"/>
    </row>
    <row r="178" spans="1:27" x14ac:dyDescent="0.15">
      <c r="A178" s="14"/>
      <c r="B178" s="17">
        <f t="shared" si="34"/>
        <v>47178</v>
      </c>
      <c r="C178" s="34">
        <f t="shared" si="35"/>
        <v>351</v>
      </c>
      <c r="D178" s="35">
        <f t="shared" si="26"/>
        <v>3.2000000000000002E-3</v>
      </c>
      <c r="E178" s="35" t="str">
        <f t="shared" si="25"/>
        <v/>
      </c>
      <c r="F178" s="35" t="str">
        <f t="shared" si="25"/>
        <v/>
      </c>
      <c r="G178" s="35" t="str">
        <f t="shared" si="25"/>
        <v/>
      </c>
      <c r="H178" s="35" t="str">
        <f t="shared" si="25"/>
        <v/>
      </c>
      <c r="I178" s="36" cm="1">
        <f t="array" ref="I178">_xlfn.IFS(H178&lt;&gt;"",H178,G178&lt;&gt;"",G178,F178&lt;&gt;"",F178,E178&lt;&gt;"",E178,D178&lt;&gt;"",D178)</f>
        <v>3.2000000000000002E-3</v>
      </c>
      <c r="J178" s="42">
        <f t="shared" si="27"/>
        <v>125854.55988056776</v>
      </c>
      <c r="K178" s="43">
        <f t="shared" si="28"/>
        <v>125854.5598805677</v>
      </c>
      <c r="L178" s="44">
        <f t="shared" si="32"/>
        <v>125854.5598805677</v>
      </c>
      <c r="M178" s="43">
        <f t="shared" si="33"/>
        <v>114610.50094542172</v>
      </c>
      <c r="N178" s="44">
        <f t="shared" si="23"/>
        <v>114610.50094542172</v>
      </c>
      <c r="O178" s="19">
        <f t="shared" si="29"/>
        <v>11244.058935145973</v>
      </c>
      <c r="P178" s="19">
        <f t="shared" si="30"/>
        <v>0</v>
      </c>
      <c r="Q178" s="45">
        <f t="shared" si="31"/>
        <v>42050610.505851977</v>
      </c>
      <c r="R178" s="34" t="str">
        <f>IF(MONTH(B178)=12,計算リスト!$C$5,計算リスト!$C$6)</f>
        <v>×</v>
      </c>
      <c r="S178" s="34" t="str">
        <f>IF(YEAR(B178)-YEAR($B$108)&lt;=$D$55,計算リスト!$C$5,計算リスト!$C$6)</f>
        <v>○</v>
      </c>
      <c r="T178" s="34" t="str">
        <f>IF(R178&amp;S178=計算リスト!$C$5&amp;計算リスト!$C$5,計算リスト!$C$5,計算リスト!$C$6)</f>
        <v>×</v>
      </c>
      <c r="U178" s="34">
        <f>IF(T178=計算リスト!$C$5,MIN($D$57,Q178*$D$54),0)</f>
        <v>0</v>
      </c>
      <c r="V178" s="14"/>
      <c r="W178" s="1"/>
      <c r="X178" s="1"/>
      <c r="Y178" s="1"/>
      <c r="Z178" s="1"/>
      <c r="AA178" s="1"/>
    </row>
    <row r="179" spans="1:27" x14ac:dyDescent="0.15">
      <c r="A179" s="14"/>
      <c r="B179" s="17">
        <f t="shared" si="34"/>
        <v>47209</v>
      </c>
      <c r="C179" s="34">
        <f t="shared" si="35"/>
        <v>350</v>
      </c>
      <c r="D179" s="35">
        <f t="shared" si="26"/>
        <v>3.2000000000000002E-3</v>
      </c>
      <c r="E179" s="35" t="str">
        <f t="shared" si="25"/>
        <v/>
      </c>
      <c r="F179" s="35" t="str">
        <f t="shared" si="25"/>
        <v/>
      </c>
      <c r="G179" s="35" t="str">
        <f t="shared" si="25"/>
        <v/>
      </c>
      <c r="H179" s="35" t="str">
        <f t="shared" si="25"/>
        <v/>
      </c>
      <c r="I179" s="36" cm="1">
        <f t="array" ref="I179">_xlfn.IFS(H179&lt;&gt;"",H179,G179&lt;&gt;"",G179,F179&lt;&gt;"",F179,E179&lt;&gt;"",E179,D179&lt;&gt;"",D179)</f>
        <v>3.2000000000000002E-3</v>
      </c>
      <c r="J179" s="42">
        <f t="shared" si="27"/>
        <v>125854.55988056776</v>
      </c>
      <c r="K179" s="43">
        <f t="shared" si="28"/>
        <v>125854.5598805677</v>
      </c>
      <c r="L179" s="44">
        <f t="shared" si="32"/>
        <v>125854.5598805677</v>
      </c>
      <c r="M179" s="43">
        <f t="shared" si="33"/>
        <v>114641.06374567383</v>
      </c>
      <c r="N179" s="44">
        <f t="shared" si="23"/>
        <v>114641.06374567383</v>
      </c>
      <c r="O179" s="19">
        <f t="shared" si="29"/>
        <v>11213.496134893861</v>
      </c>
      <c r="P179" s="19">
        <f t="shared" si="30"/>
        <v>0</v>
      </c>
      <c r="Q179" s="45">
        <f t="shared" si="31"/>
        <v>41935969.442106299</v>
      </c>
      <c r="R179" s="34" t="str">
        <f>IF(MONTH(B179)=12,計算リスト!$C$5,計算リスト!$C$6)</f>
        <v>×</v>
      </c>
      <c r="S179" s="34" t="str">
        <f>IF(YEAR(B179)-YEAR($B$108)&lt;=$D$55,計算リスト!$C$5,計算リスト!$C$6)</f>
        <v>○</v>
      </c>
      <c r="T179" s="34" t="str">
        <f>IF(R179&amp;S179=計算リスト!$C$5&amp;計算リスト!$C$5,計算リスト!$C$5,計算リスト!$C$6)</f>
        <v>×</v>
      </c>
      <c r="U179" s="34">
        <f>IF(T179=計算リスト!$C$5,MIN($D$57,Q179*$D$54),0)</f>
        <v>0</v>
      </c>
      <c r="V179" s="14"/>
      <c r="W179" s="1"/>
      <c r="X179" s="1"/>
      <c r="Y179" s="1"/>
      <c r="Z179" s="1"/>
      <c r="AA179" s="1"/>
    </row>
    <row r="180" spans="1:27" x14ac:dyDescent="0.15">
      <c r="A180" s="14"/>
      <c r="B180" s="17">
        <f t="shared" si="34"/>
        <v>47239</v>
      </c>
      <c r="C180" s="34">
        <f t="shared" si="35"/>
        <v>349</v>
      </c>
      <c r="D180" s="35">
        <f t="shared" si="26"/>
        <v>3.2000000000000002E-3</v>
      </c>
      <c r="E180" s="35" t="str">
        <f t="shared" si="25"/>
        <v/>
      </c>
      <c r="F180" s="35" t="str">
        <f t="shared" si="25"/>
        <v/>
      </c>
      <c r="G180" s="35" t="str">
        <f t="shared" si="25"/>
        <v/>
      </c>
      <c r="H180" s="35" t="str">
        <f t="shared" si="25"/>
        <v/>
      </c>
      <c r="I180" s="36" cm="1">
        <f t="array" ref="I180">_xlfn.IFS(H180&lt;&gt;"",H180,G180&lt;&gt;"",G180,F180&lt;&gt;"",F180,E180&lt;&gt;"",E180,D180&lt;&gt;"",D180)</f>
        <v>3.2000000000000002E-3</v>
      </c>
      <c r="J180" s="42">
        <f t="shared" si="27"/>
        <v>125854.55988056776</v>
      </c>
      <c r="K180" s="43">
        <f t="shared" si="28"/>
        <v>125854.55988056769</v>
      </c>
      <c r="L180" s="44">
        <f t="shared" si="32"/>
        <v>125854.55988056769</v>
      </c>
      <c r="M180" s="43">
        <f t="shared" si="33"/>
        <v>114671.634696006</v>
      </c>
      <c r="N180" s="44">
        <f t="shared" si="23"/>
        <v>114671.634696006</v>
      </c>
      <c r="O180" s="19">
        <f t="shared" si="29"/>
        <v>11182.92518456168</v>
      </c>
      <c r="P180" s="19">
        <f t="shared" si="30"/>
        <v>0</v>
      </c>
      <c r="Q180" s="45">
        <f t="shared" si="31"/>
        <v>41821297.807410292</v>
      </c>
      <c r="R180" s="34" t="str">
        <f>IF(MONTH(B180)=12,計算リスト!$C$5,計算リスト!$C$6)</f>
        <v>×</v>
      </c>
      <c r="S180" s="34" t="str">
        <f>IF(YEAR(B180)-YEAR($B$108)&lt;=$D$55,計算リスト!$C$5,計算リスト!$C$6)</f>
        <v>○</v>
      </c>
      <c r="T180" s="34" t="str">
        <f>IF(R180&amp;S180=計算リスト!$C$5&amp;計算リスト!$C$5,計算リスト!$C$5,計算リスト!$C$6)</f>
        <v>×</v>
      </c>
      <c r="U180" s="34">
        <f>IF(T180=計算リスト!$C$5,MIN($D$57,Q180*$D$54),0)</f>
        <v>0</v>
      </c>
      <c r="V180" s="14"/>
      <c r="W180" s="1"/>
      <c r="X180" s="1"/>
      <c r="Y180" s="1"/>
      <c r="Z180" s="1"/>
      <c r="AA180" s="1"/>
    </row>
    <row r="181" spans="1:27" x14ac:dyDescent="0.15">
      <c r="A181" s="14"/>
      <c r="B181" s="17">
        <f t="shared" si="34"/>
        <v>47270</v>
      </c>
      <c r="C181" s="34">
        <f t="shared" si="35"/>
        <v>348</v>
      </c>
      <c r="D181" s="35">
        <f t="shared" si="26"/>
        <v>3.2000000000000002E-3</v>
      </c>
      <c r="E181" s="35" t="str">
        <f t="shared" si="25"/>
        <v/>
      </c>
      <c r="F181" s="35" t="str">
        <f t="shared" si="25"/>
        <v/>
      </c>
      <c r="G181" s="35" t="str">
        <f t="shared" si="25"/>
        <v/>
      </c>
      <c r="H181" s="35" t="str">
        <f t="shared" si="25"/>
        <v/>
      </c>
      <c r="I181" s="36" cm="1">
        <f t="array" ref="I181">_xlfn.IFS(H181&lt;&gt;"",H181,G181&lt;&gt;"",G181,F181&lt;&gt;"",F181,E181&lt;&gt;"",E181,D181&lt;&gt;"",D181)</f>
        <v>3.2000000000000002E-3</v>
      </c>
      <c r="J181" s="42">
        <f t="shared" si="27"/>
        <v>125854.55988056776</v>
      </c>
      <c r="K181" s="43">
        <f t="shared" si="28"/>
        <v>125854.55988056769</v>
      </c>
      <c r="L181" s="44">
        <f t="shared" si="32"/>
        <v>125854.55988056769</v>
      </c>
      <c r="M181" s="43">
        <f t="shared" si="33"/>
        <v>114702.21379859161</v>
      </c>
      <c r="N181" s="44">
        <f t="shared" si="23"/>
        <v>114702.21379859161</v>
      </c>
      <c r="O181" s="19">
        <f t="shared" si="29"/>
        <v>11152.346081976078</v>
      </c>
      <c r="P181" s="19">
        <f t="shared" si="30"/>
        <v>0</v>
      </c>
      <c r="Q181" s="45">
        <f t="shared" si="31"/>
        <v>41706595.593611702</v>
      </c>
      <c r="R181" s="34" t="str">
        <f>IF(MONTH(B181)=12,計算リスト!$C$5,計算リスト!$C$6)</f>
        <v>×</v>
      </c>
      <c r="S181" s="34" t="str">
        <f>IF(YEAR(B181)-YEAR($B$108)&lt;=$D$55,計算リスト!$C$5,計算リスト!$C$6)</f>
        <v>○</v>
      </c>
      <c r="T181" s="34" t="str">
        <f>IF(R181&amp;S181=計算リスト!$C$5&amp;計算リスト!$C$5,計算リスト!$C$5,計算リスト!$C$6)</f>
        <v>×</v>
      </c>
      <c r="U181" s="34">
        <f>IF(T181=計算リスト!$C$5,MIN($D$57,Q181*$D$54),0)</f>
        <v>0</v>
      </c>
      <c r="V181" s="14"/>
      <c r="W181" s="1"/>
      <c r="X181" s="1"/>
      <c r="Y181" s="1"/>
      <c r="Z181" s="1"/>
      <c r="AA181" s="1"/>
    </row>
    <row r="182" spans="1:27" x14ac:dyDescent="0.15">
      <c r="A182" s="14"/>
      <c r="B182" s="17">
        <f t="shared" si="34"/>
        <v>47300</v>
      </c>
      <c r="C182" s="34">
        <f t="shared" si="35"/>
        <v>347</v>
      </c>
      <c r="D182" s="35">
        <f t="shared" si="26"/>
        <v>3.2000000000000002E-3</v>
      </c>
      <c r="E182" s="35" t="str">
        <f t="shared" si="25"/>
        <v/>
      </c>
      <c r="F182" s="35" t="str">
        <f t="shared" si="25"/>
        <v/>
      </c>
      <c r="G182" s="35" t="str">
        <f t="shared" si="25"/>
        <v/>
      </c>
      <c r="H182" s="35" t="str">
        <f t="shared" si="25"/>
        <v/>
      </c>
      <c r="I182" s="36" cm="1">
        <f t="array" ref="I182">_xlfn.IFS(H182&lt;&gt;"",H182,G182&lt;&gt;"",G182,F182&lt;&gt;"",F182,E182&lt;&gt;"",E182,D182&lt;&gt;"",D182)</f>
        <v>3.2000000000000002E-3</v>
      </c>
      <c r="J182" s="42">
        <f t="shared" si="27"/>
        <v>125854.55988056776</v>
      </c>
      <c r="K182" s="43">
        <f t="shared" si="28"/>
        <v>125854.5598805677</v>
      </c>
      <c r="L182" s="44">
        <f t="shared" si="32"/>
        <v>125854.5598805677</v>
      </c>
      <c r="M182" s="43">
        <f t="shared" si="33"/>
        <v>114732.80105560458</v>
      </c>
      <c r="N182" s="44">
        <f t="shared" si="23"/>
        <v>114732.80105560458</v>
      </c>
      <c r="O182" s="19">
        <f t="shared" si="29"/>
        <v>11121.758824963121</v>
      </c>
      <c r="P182" s="19">
        <f t="shared" si="30"/>
        <v>0</v>
      </c>
      <c r="Q182" s="45">
        <f t="shared" si="31"/>
        <v>41591862.7925561</v>
      </c>
      <c r="R182" s="34" t="str">
        <f>IF(MONTH(B182)=12,計算リスト!$C$5,計算リスト!$C$6)</f>
        <v>×</v>
      </c>
      <c r="S182" s="34" t="str">
        <f>IF(YEAR(B182)-YEAR($B$108)&lt;=$D$55,計算リスト!$C$5,計算リスト!$C$6)</f>
        <v>○</v>
      </c>
      <c r="T182" s="34" t="str">
        <f>IF(R182&amp;S182=計算リスト!$C$5&amp;計算リスト!$C$5,計算リスト!$C$5,計算リスト!$C$6)</f>
        <v>×</v>
      </c>
      <c r="U182" s="34">
        <f>IF(T182=計算リスト!$C$5,MIN($D$57,Q182*$D$54),0)</f>
        <v>0</v>
      </c>
      <c r="V182" s="14"/>
      <c r="W182" s="1"/>
      <c r="X182" s="1"/>
      <c r="Y182" s="1"/>
      <c r="Z182" s="1"/>
      <c r="AA182" s="1"/>
    </row>
    <row r="183" spans="1:27" x14ac:dyDescent="0.15">
      <c r="A183" s="14"/>
      <c r="B183" s="17">
        <f t="shared" si="34"/>
        <v>47331</v>
      </c>
      <c r="C183" s="34">
        <f t="shared" si="35"/>
        <v>346</v>
      </c>
      <c r="D183" s="35">
        <f t="shared" si="26"/>
        <v>3.2000000000000002E-3</v>
      </c>
      <c r="E183" s="35" t="str">
        <f t="shared" si="25"/>
        <v/>
      </c>
      <c r="F183" s="35" t="str">
        <f t="shared" si="25"/>
        <v/>
      </c>
      <c r="G183" s="35" t="str">
        <f t="shared" si="25"/>
        <v/>
      </c>
      <c r="H183" s="35" t="str">
        <f t="shared" si="25"/>
        <v/>
      </c>
      <c r="I183" s="36" cm="1">
        <f t="array" ref="I183">_xlfn.IFS(H183&lt;&gt;"",H183,G183&lt;&gt;"",G183,F183&lt;&gt;"",F183,E183&lt;&gt;"",E183,D183&lt;&gt;"",D183)</f>
        <v>3.2000000000000002E-3</v>
      </c>
      <c r="J183" s="42">
        <f t="shared" si="27"/>
        <v>125854.55988056776</v>
      </c>
      <c r="K183" s="43">
        <f t="shared" si="28"/>
        <v>125854.55988056769</v>
      </c>
      <c r="L183" s="44">
        <f t="shared" si="32"/>
        <v>125854.55988056769</v>
      </c>
      <c r="M183" s="43">
        <f t="shared" si="33"/>
        <v>114763.39646921938</v>
      </c>
      <c r="N183" s="44">
        <f t="shared" si="23"/>
        <v>114763.39646921938</v>
      </c>
      <c r="O183" s="19">
        <f t="shared" si="29"/>
        <v>11091.163411348294</v>
      </c>
      <c r="P183" s="19">
        <f t="shared" si="30"/>
        <v>0</v>
      </c>
      <c r="Q183" s="45">
        <f t="shared" si="31"/>
        <v>41477099.396086879</v>
      </c>
      <c r="R183" s="34" t="str">
        <f>IF(MONTH(B183)=12,計算リスト!$C$5,計算リスト!$C$6)</f>
        <v>×</v>
      </c>
      <c r="S183" s="34" t="str">
        <f>IF(YEAR(B183)-YEAR($B$108)&lt;=$D$55,計算リスト!$C$5,計算リスト!$C$6)</f>
        <v>○</v>
      </c>
      <c r="T183" s="34" t="str">
        <f>IF(R183&amp;S183=計算リスト!$C$5&amp;計算リスト!$C$5,計算リスト!$C$5,計算リスト!$C$6)</f>
        <v>×</v>
      </c>
      <c r="U183" s="34">
        <f>IF(T183=計算リスト!$C$5,MIN($D$57,Q183*$D$54),0)</f>
        <v>0</v>
      </c>
      <c r="V183" s="14"/>
      <c r="W183" s="1"/>
      <c r="X183" s="1"/>
      <c r="Y183" s="1"/>
      <c r="Z183" s="1"/>
      <c r="AA183" s="1"/>
    </row>
    <row r="184" spans="1:27" x14ac:dyDescent="0.15">
      <c r="A184" s="14"/>
      <c r="B184" s="17">
        <f t="shared" si="34"/>
        <v>47362</v>
      </c>
      <c r="C184" s="34">
        <f t="shared" si="35"/>
        <v>345</v>
      </c>
      <c r="D184" s="35">
        <f t="shared" si="26"/>
        <v>3.2000000000000002E-3</v>
      </c>
      <c r="E184" s="35" t="str">
        <f t="shared" si="25"/>
        <v/>
      </c>
      <c r="F184" s="35" t="str">
        <f t="shared" si="25"/>
        <v/>
      </c>
      <c r="G184" s="35" t="str">
        <f t="shared" si="25"/>
        <v/>
      </c>
      <c r="H184" s="35" t="str">
        <f t="shared" si="25"/>
        <v/>
      </c>
      <c r="I184" s="36" cm="1">
        <f t="array" ref="I184">_xlfn.IFS(H184&lt;&gt;"",H184,G184&lt;&gt;"",G184,F184&lt;&gt;"",F184,E184&lt;&gt;"",E184,D184&lt;&gt;"",D184)</f>
        <v>3.2000000000000002E-3</v>
      </c>
      <c r="J184" s="42">
        <f t="shared" si="27"/>
        <v>125854.55988056776</v>
      </c>
      <c r="K184" s="43">
        <f t="shared" si="28"/>
        <v>125854.5598805677</v>
      </c>
      <c r="L184" s="44">
        <f t="shared" si="32"/>
        <v>125854.5598805677</v>
      </c>
      <c r="M184" s="43">
        <f t="shared" si="33"/>
        <v>114794.0000416112</v>
      </c>
      <c r="N184" s="44">
        <f t="shared" si="23"/>
        <v>114794.0000416112</v>
      </c>
      <c r="O184" s="19">
        <f t="shared" si="29"/>
        <v>11060.559838956502</v>
      </c>
      <c r="P184" s="19">
        <f t="shared" si="30"/>
        <v>0</v>
      </c>
      <c r="Q184" s="45">
        <f t="shared" si="31"/>
        <v>41362305.396045268</v>
      </c>
      <c r="R184" s="34" t="str">
        <f>IF(MONTH(B184)=12,計算リスト!$C$5,計算リスト!$C$6)</f>
        <v>×</v>
      </c>
      <c r="S184" s="34" t="str">
        <f>IF(YEAR(B184)-YEAR($B$108)&lt;=$D$55,計算リスト!$C$5,計算リスト!$C$6)</f>
        <v>○</v>
      </c>
      <c r="T184" s="34" t="str">
        <f>IF(R184&amp;S184=計算リスト!$C$5&amp;計算リスト!$C$5,計算リスト!$C$5,計算リスト!$C$6)</f>
        <v>×</v>
      </c>
      <c r="U184" s="34">
        <f>IF(T184=計算リスト!$C$5,MIN($D$57,Q184*$D$54),0)</f>
        <v>0</v>
      </c>
      <c r="V184" s="14"/>
      <c r="W184" s="1"/>
      <c r="X184" s="1"/>
      <c r="Y184" s="1"/>
      <c r="Z184" s="1"/>
      <c r="AA184" s="1"/>
    </row>
    <row r="185" spans="1:27" x14ac:dyDescent="0.15">
      <c r="A185" s="14"/>
      <c r="B185" s="17">
        <f t="shared" si="34"/>
        <v>47392</v>
      </c>
      <c r="C185" s="34">
        <f t="shared" si="35"/>
        <v>344</v>
      </c>
      <c r="D185" s="35">
        <f t="shared" si="26"/>
        <v>3.2000000000000002E-3</v>
      </c>
      <c r="E185" s="35" t="str">
        <f t="shared" si="25"/>
        <v/>
      </c>
      <c r="F185" s="35" t="str">
        <f t="shared" si="25"/>
        <v/>
      </c>
      <c r="G185" s="35" t="str">
        <f t="shared" si="25"/>
        <v/>
      </c>
      <c r="H185" s="35" t="str">
        <f t="shared" si="25"/>
        <v/>
      </c>
      <c r="I185" s="36" cm="1">
        <f t="array" ref="I185">_xlfn.IFS(H185&lt;&gt;"",H185,G185&lt;&gt;"",G185,F185&lt;&gt;"",F185,E185&lt;&gt;"",E185,D185&lt;&gt;"",D185)</f>
        <v>3.2000000000000002E-3</v>
      </c>
      <c r="J185" s="42">
        <f t="shared" si="27"/>
        <v>125854.55988056776</v>
      </c>
      <c r="K185" s="43">
        <f t="shared" si="28"/>
        <v>125854.55988056767</v>
      </c>
      <c r="L185" s="44">
        <f t="shared" si="32"/>
        <v>125854.55988056767</v>
      </c>
      <c r="M185" s="43">
        <f t="shared" si="33"/>
        <v>114824.6117749556</v>
      </c>
      <c r="N185" s="44">
        <f t="shared" si="23"/>
        <v>114824.6117749556</v>
      </c>
      <c r="O185" s="19">
        <f t="shared" si="29"/>
        <v>11029.948105612071</v>
      </c>
      <c r="P185" s="19">
        <f t="shared" si="30"/>
        <v>0</v>
      </c>
      <c r="Q185" s="45">
        <f t="shared" si="31"/>
        <v>41247480.784270309</v>
      </c>
      <c r="R185" s="34" t="str">
        <f>IF(MONTH(B185)=12,計算リスト!$C$5,計算リスト!$C$6)</f>
        <v>×</v>
      </c>
      <c r="S185" s="34" t="str">
        <f>IF(YEAR(B185)-YEAR($B$108)&lt;=$D$55,計算リスト!$C$5,計算リスト!$C$6)</f>
        <v>○</v>
      </c>
      <c r="T185" s="34" t="str">
        <f>IF(R185&amp;S185=計算リスト!$C$5&amp;計算リスト!$C$5,計算リスト!$C$5,計算リスト!$C$6)</f>
        <v>×</v>
      </c>
      <c r="U185" s="34">
        <f>IF(T185=計算リスト!$C$5,MIN($D$57,Q185*$D$54),0)</f>
        <v>0</v>
      </c>
      <c r="V185" s="14"/>
      <c r="W185" s="1"/>
      <c r="X185" s="1"/>
      <c r="Y185" s="1"/>
      <c r="Z185" s="1"/>
      <c r="AA185" s="1"/>
    </row>
    <row r="186" spans="1:27" x14ac:dyDescent="0.15">
      <c r="A186" s="14"/>
      <c r="B186" s="17">
        <f t="shared" si="34"/>
        <v>47423</v>
      </c>
      <c r="C186" s="34">
        <f t="shared" si="35"/>
        <v>343</v>
      </c>
      <c r="D186" s="35">
        <f t="shared" si="26"/>
        <v>3.2000000000000002E-3</v>
      </c>
      <c r="E186" s="35" t="str">
        <f t="shared" si="25"/>
        <v/>
      </c>
      <c r="F186" s="35" t="str">
        <f t="shared" si="25"/>
        <v/>
      </c>
      <c r="G186" s="35" t="str">
        <f t="shared" si="25"/>
        <v/>
      </c>
      <c r="H186" s="35" t="str">
        <f t="shared" si="25"/>
        <v/>
      </c>
      <c r="I186" s="36" cm="1">
        <f t="array" ref="I186">_xlfn.IFS(H186&lt;&gt;"",H186,G186&lt;&gt;"",G186,F186&lt;&gt;"",F186,E186&lt;&gt;"",E186,D186&lt;&gt;"",D186)</f>
        <v>3.2000000000000002E-3</v>
      </c>
      <c r="J186" s="42">
        <f t="shared" si="27"/>
        <v>125854.55988056776</v>
      </c>
      <c r="K186" s="43">
        <f t="shared" si="28"/>
        <v>125854.55988056767</v>
      </c>
      <c r="L186" s="44">
        <f t="shared" si="32"/>
        <v>125854.55988056767</v>
      </c>
      <c r="M186" s="43">
        <f t="shared" si="33"/>
        <v>114855.23167142892</v>
      </c>
      <c r="N186" s="44">
        <f t="shared" si="23"/>
        <v>114855.23167142892</v>
      </c>
      <c r="O186" s="19">
        <f t="shared" si="29"/>
        <v>10999.32820913875</v>
      </c>
      <c r="P186" s="19">
        <f t="shared" si="30"/>
        <v>0</v>
      </c>
      <c r="Q186" s="45">
        <f t="shared" si="31"/>
        <v>41132625.552598879</v>
      </c>
      <c r="R186" s="34" t="str">
        <f>IF(MONTH(B186)=12,計算リスト!$C$5,計算リスト!$C$6)</f>
        <v>×</v>
      </c>
      <c r="S186" s="34" t="str">
        <f>IF(YEAR(B186)-YEAR($B$108)&lt;=$D$55,計算リスト!$C$5,計算リスト!$C$6)</f>
        <v>○</v>
      </c>
      <c r="T186" s="34" t="str">
        <f>IF(R186&amp;S186=計算リスト!$C$5&amp;計算リスト!$C$5,計算リスト!$C$5,計算リスト!$C$6)</f>
        <v>×</v>
      </c>
      <c r="U186" s="34">
        <f>IF(T186=計算リスト!$C$5,MIN($D$57,Q186*$D$54),0)</f>
        <v>0</v>
      </c>
      <c r="V186" s="14"/>
      <c r="W186" s="1"/>
      <c r="X186" s="1"/>
      <c r="Y186" s="1"/>
      <c r="Z186" s="1"/>
      <c r="AA186" s="1"/>
    </row>
    <row r="187" spans="1:27" x14ac:dyDescent="0.15">
      <c r="A187" s="14"/>
      <c r="B187" s="17">
        <f t="shared" si="34"/>
        <v>47453</v>
      </c>
      <c r="C187" s="34">
        <f t="shared" si="35"/>
        <v>342</v>
      </c>
      <c r="D187" s="35">
        <f t="shared" si="26"/>
        <v>3.2000000000000002E-3</v>
      </c>
      <c r="E187" s="35" t="str">
        <f t="shared" si="25"/>
        <v/>
      </c>
      <c r="F187" s="35" t="str">
        <f t="shared" si="25"/>
        <v/>
      </c>
      <c r="G187" s="35" t="str">
        <f t="shared" si="25"/>
        <v/>
      </c>
      <c r="H187" s="35" t="str">
        <f t="shared" si="25"/>
        <v/>
      </c>
      <c r="I187" s="36" cm="1">
        <f t="array" ref="I187">_xlfn.IFS(H187&lt;&gt;"",H187,G187&lt;&gt;"",G187,F187&lt;&gt;"",F187,E187&lt;&gt;"",E187,D187&lt;&gt;"",D187)</f>
        <v>3.2000000000000002E-3</v>
      </c>
      <c r="J187" s="42">
        <f t="shared" si="27"/>
        <v>125854.55988056776</v>
      </c>
      <c r="K187" s="43">
        <f t="shared" si="28"/>
        <v>125854.55988056771</v>
      </c>
      <c r="L187" s="44">
        <f t="shared" si="32"/>
        <v>125854.55988056771</v>
      </c>
      <c r="M187" s="43">
        <f t="shared" si="33"/>
        <v>114885.85973320801</v>
      </c>
      <c r="N187" s="44">
        <f t="shared" si="23"/>
        <v>114885.85973320801</v>
      </c>
      <c r="O187" s="19">
        <f t="shared" si="29"/>
        <v>10968.700147359701</v>
      </c>
      <c r="P187" s="19">
        <f t="shared" si="30"/>
        <v>0</v>
      </c>
      <c r="Q187" s="45">
        <f t="shared" si="31"/>
        <v>41017739.69286567</v>
      </c>
      <c r="R187" s="34" t="str">
        <f>IF(MONTH(B187)=12,計算リスト!$C$5,計算リスト!$C$6)</f>
        <v>○</v>
      </c>
      <c r="S187" s="34" t="str">
        <f>IF(YEAR(B187)-YEAR($B$108)&lt;=$D$55,計算リスト!$C$5,計算リスト!$C$6)</f>
        <v>○</v>
      </c>
      <c r="T187" s="34" t="str">
        <f>IF(R187&amp;S187=計算リスト!$C$5&amp;計算リスト!$C$5,計算リスト!$C$5,計算リスト!$C$6)</f>
        <v>○</v>
      </c>
      <c r="U187" s="34">
        <f>IF(T187=計算リスト!$C$5,MIN($D$57,Q187*$D$54),0)</f>
        <v>287124.1778500597</v>
      </c>
      <c r="V187" s="14"/>
      <c r="W187" s="1"/>
      <c r="X187" s="1"/>
      <c r="Y187" s="1"/>
      <c r="Z187" s="1"/>
      <c r="AA187" s="1"/>
    </row>
    <row r="188" spans="1:27" x14ac:dyDescent="0.15">
      <c r="A188" s="14"/>
      <c r="B188" s="17">
        <f t="shared" si="34"/>
        <v>47484</v>
      </c>
      <c r="C188" s="34">
        <f t="shared" si="35"/>
        <v>341</v>
      </c>
      <c r="D188" s="35">
        <f t="shared" si="26"/>
        <v>3.2000000000000002E-3</v>
      </c>
      <c r="E188" s="35" t="str">
        <f t="shared" ref="E188:H207" si="36">IF(F$36&lt;&gt;"",IF($B188&gt;=F$36,F$41,""),"")</f>
        <v/>
      </c>
      <c r="F188" s="35" t="str">
        <f t="shared" si="36"/>
        <v/>
      </c>
      <c r="G188" s="35" t="str">
        <f t="shared" si="36"/>
        <v/>
      </c>
      <c r="H188" s="35" t="str">
        <f t="shared" si="36"/>
        <v/>
      </c>
      <c r="I188" s="36" cm="1">
        <f t="array" ref="I188">_xlfn.IFS(H188&lt;&gt;"",H188,G188&lt;&gt;"",G188,F188&lt;&gt;"",F188,E188&lt;&gt;"",E188,D188&lt;&gt;"",D188)</f>
        <v>3.2000000000000002E-3</v>
      </c>
      <c r="J188" s="42">
        <f t="shared" si="27"/>
        <v>125854.55988056776</v>
      </c>
      <c r="K188" s="43">
        <f t="shared" si="28"/>
        <v>125854.55988056769</v>
      </c>
      <c r="L188" s="44">
        <f>MIN(J188,K188)</f>
        <v>125854.55988056769</v>
      </c>
      <c r="M188" s="43">
        <f t="shared" si="33"/>
        <v>114916.49596247017</v>
      </c>
      <c r="N188" s="44">
        <f>L188-O188</f>
        <v>114916.49596247017</v>
      </c>
      <c r="O188" s="19">
        <f t="shared" si="29"/>
        <v>10938.063918097512</v>
      </c>
      <c r="P188" s="19">
        <f t="shared" si="30"/>
        <v>0</v>
      </c>
      <c r="Q188" s="45">
        <f t="shared" si="31"/>
        <v>40902823.196903199</v>
      </c>
      <c r="R188" s="34" t="str">
        <f>IF(MONTH(B188)=12,計算リスト!$C$5,計算リスト!$C$6)</f>
        <v>×</v>
      </c>
      <c r="S188" s="34" t="str">
        <f>IF(YEAR(B188)-YEAR($B$108)&lt;=$D$55,計算リスト!$C$5,計算リスト!$C$6)</f>
        <v>○</v>
      </c>
      <c r="T188" s="34" t="str">
        <f>IF(R188&amp;S188=計算リスト!$C$5&amp;計算リスト!$C$5,計算リスト!$C$5,計算リスト!$C$6)</f>
        <v>×</v>
      </c>
      <c r="U188" s="34">
        <f>IF(T188=計算リスト!$C$5,MIN($D$57,Q188*$D$54),0)</f>
        <v>0</v>
      </c>
      <c r="V188" s="14"/>
      <c r="W188" s="1"/>
      <c r="X188" s="1"/>
      <c r="Y188" s="1"/>
      <c r="Z188" s="1"/>
      <c r="AA188" s="1"/>
    </row>
    <row r="189" spans="1:27" x14ac:dyDescent="0.15">
      <c r="A189" s="14"/>
      <c r="B189" s="17">
        <f t="shared" si="34"/>
        <v>47515</v>
      </c>
      <c r="C189" s="34">
        <f t="shared" si="35"/>
        <v>340</v>
      </c>
      <c r="D189" s="35">
        <f t="shared" si="26"/>
        <v>3.2000000000000002E-3</v>
      </c>
      <c r="E189" s="35" t="str">
        <f t="shared" si="36"/>
        <v/>
      </c>
      <c r="F189" s="35" t="str">
        <f t="shared" si="36"/>
        <v/>
      </c>
      <c r="G189" s="35" t="str">
        <f t="shared" si="36"/>
        <v/>
      </c>
      <c r="H189" s="35" t="str">
        <f t="shared" si="36"/>
        <v/>
      </c>
      <c r="I189" s="36" cm="1">
        <f t="array" ref="I189">_xlfn.IFS(H189&lt;&gt;"",H189,G189&lt;&gt;"",G189,F189&lt;&gt;"",F189,E189&lt;&gt;"",E189,D189&lt;&gt;"",D189)</f>
        <v>3.2000000000000002E-3</v>
      </c>
      <c r="J189" s="42">
        <f t="shared" si="27"/>
        <v>125854.55988056776</v>
      </c>
      <c r="K189" s="43">
        <f t="shared" si="28"/>
        <v>125854.55988056767</v>
      </c>
      <c r="L189" s="44">
        <f t="shared" si="32"/>
        <v>125854.55988056767</v>
      </c>
      <c r="M189" s="43">
        <f t="shared" si="33"/>
        <v>114947.14036139348</v>
      </c>
      <c r="N189" s="44">
        <f t="shared" si="23"/>
        <v>114947.14036139348</v>
      </c>
      <c r="O189" s="19">
        <f t="shared" si="29"/>
        <v>10907.419519174187</v>
      </c>
      <c r="P189" s="19">
        <f t="shared" si="30"/>
        <v>0</v>
      </c>
      <c r="Q189" s="45">
        <f t="shared" si="31"/>
        <v>40787876.056541808</v>
      </c>
      <c r="R189" s="34" t="str">
        <f>IF(MONTH(B189)=12,計算リスト!$C$5,計算リスト!$C$6)</f>
        <v>×</v>
      </c>
      <c r="S189" s="34" t="str">
        <f>IF(YEAR(B189)-YEAR($B$108)&lt;=$D$55,計算リスト!$C$5,計算リスト!$C$6)</f>
        <v>○</v>
      </c>
      <c r="T189" s="34" t="str">
        <f>IF(R189&amp;S189=計算リスト!$C$5&amp;計算リスト!$C$5,計算リスト!$C$5,計算リスト!$C$6)</f>
        <v>×</v>
      </c>
      <c r="U189" s="34">
        <f>IF(T189=計算リスト!$C$5,MIN($D$57,Q189*$D$54),0)</f>
        <v>0</v>
      </c>
      <c r="V189" s="14"/>
      <c r="W189" s="1"/>
      <c r="X189" s="1"/>
      <c r="Y189" s="1"/>
      <c r="Z189" s="1"/>
      <c r="AA189" s="1"/>
    </row>
    <row r="190" spans="1:27" x14ac:dyDescent="0.15">
      <c r="A190" s="14"/>
      <c r="B190" s="17">
        <f t="shared" si="34"/>
        <v>47543</v>
      </c>
      <c r="C190" s="34">
        <f t="shared" si="35"/>
        <v>339</v>
      </c>
      <c r="D190" s="35">
        <f t="shared" si="26"/>
        <v>3.2000000000000002E-3</v>
      </c>
      <c r="E190" s="35" t="str">
        <f t="shared" si="36"/>
        <v/>
      </c>
      <c r="F190" s="35" t="str">
        <f t="shared" si="36"/>
        <v/>
      </c>
      <c r="G190" s="35" t="str">
        <f t="shared" si="36"/>
        <v/>
      </c>
      <c r="H190" s="35" t="str">
        <f t="shared" si="36"/>
        <v/>
      </c>
      <c r="I190" s="36" cm="1">
        <f t="array" ref="I190">_xlfn.IFS(H190&lt;&gt;"",H190,G190&lt;&gt;"",G190,F190&lt;&gt;"",F190,E190&lt;&gt;"",E190,D190&lt;&gt;"",D190)</f>
        <v>3.2000000000000002E-3</v>
      </c>
      <c r="J190" s="42">
        <f t="shared" si="27"/>
        <v>125854.55988056776</v>
      </c>
      <c r="K190" s="43">
        <f t="shared" si="28"/>
        <v>125854.55988056769</v>
      </c>
      <c r="L190" s="44">
        <f t="shared" si="32"/>
        <v>125854.55988056769</v>
      </c>
      <c r="M190" s="43">
        <f t="shared" si="33"/>
        <v>114977.79293215653</v>
      </c>
      <c r="N190" s="44">
        <f t="shared" si="23"/>
        <v>114977.79293215653</v>
      </c>
      <c r="O190" s="19">
        <f t="shared" si="29"/>
        <v>10876.766948411148</v>
      </c>
      <c r="P190" s="19">
        <f t="shared" si="30"/>
        <v>0</v>
      </c>
      <c r="Q190" s="45">
        <f t="shared" si="31"/>
        <v>40672898.263609648</v>
      </c>
      <c r="R190" s="34" t="str">
        <f>IF(MONTH(B190)=12,計算リスト!$C$5,計算リスト!$C$6)</f>
        <v>×</v>
      </c>
      <c r="S190" s="34" t="str">
        <f>IF(YEAR(B190)-YEAR($B$108)&lt;=$D$55,計算リスト!$C$5,計算リスト!$C$6)</f>
        <v>○</v>
      </c>
      <c r="T190" s="34" t="str">
        <f>IF(R190&amp;S190=計算リスト!$C$5&amp;計算リスト!$C$5,計算リスト!$C$5,計算リスト!$C$6)</f>
        <v>×</v>
      </c>
      <c r="U190" s="34">
        <f>IF(T190=計算リスト!$C$5,MIN($D$57,Q190*$D$54),0)</f>
        <v>0</v>
      </c>
      <c r="V190" s="14"/>
      <c r="W190" s="1"/>
      <c r="X190" s="1"/>
      <c r="Y190" s="1"/>
      <c r="Z190" s="1"/>
      <c r="AA190" s="1"/>
    </row>
    <row r="191" spans="1:27" x14ac:dyDescent="0.15">
      <c r="A191" s="14"/>
      <c r="B191" s="17">
        <f t="shared" si="34"/>
        <v>47574</v>
      </c>
      <c r="C191" s="34">
        <f t="shared" si="35"/>
        <v>338</v>
      </c>
      <c r="D191" s="35">
        <f t="shared" si="26"/>
        <v>3.2000000000000002E-3</v>
      </c>
      <c r="E191" s="35" t="str">
        <f t="shared" si="36"/>
        <v/>
      </c>
      <c r="F191" s="35" t="str">
        <f t="shared" si="36"/>
        <v/>
      </c>
      <c r="G191" s="35" t="str">
        <f t="shared" si="36"/>
        <v/>
      </c>
      <c r="H191" s="35" t="str">
        <f t="shared" si="36"/>
        <v/>
      </c>
      <c r="I191" s="36" cm="1">
        <f t="array" ref="I191">_xlfn.IFS(H191&lt;&gt;"",H191,G191&lt;&gt;"",G191,F191&lt;&gt;"",F191,E191&lt;&gt;"",E191,D191&lt;&gt;"",D191)</f>
        <v>3.2000000000000002E-3</v>
      </c>
      <c r="J191" s="42">
        <f t="shared" si="27"/>
        <v>125854.55988056776</v>
      </c>
      <c r="K191" s="43">
        <f t="shared" si="28"/>
        <v>125854.55988056766</v>
      </c>
      <c r="L191" s="44">
        <f t="shared" si="32"/>
        <v>125854.55988056766</v>
      </c>
      <c r="M191" s="43">
        <f t="shared" si="33"/>
        <v>115008.45367693841</v>
      </c>
      <c r="N191" s="44">
        <f t="shared" si="23"/>
        <v>115008.45367693841</v>
      </c>
      <c r="O191" s="19">
        <f t="shared" si="29"/>
        <v>10846.106203629241</v>
      </c>
      <c r="P191" s="19">
        <f t="shared" si="30"/>
        <v>0</v>
      </c>
      <c r="Q191" s="45">
        <f t="shared" si="31"/>
        <v>40557889.809932709</v>
      </c>
      <c r="R191" s="34" t="str">
        <f>IF(MONTH(B191)=12,計算リスト!$C$5,計算リスト!$C$6)</f>
        <v>×</v>
      </c>
      <c r="S191" s="34" t="str">
        <f>IF(YEAR(B191)-YEAR($B$108)&lt;=$D$55,計算リスト!$C$5,計算リスト!$C$6)</f>
        <v>○</v>
      </c>
      <c r="T191" s="34" t="str">
        <f>IF(R191&amp;S191=計算リスト!$C$5&amp;計算リスト!$C$5,計算リスト!$C$5,計算リスト!$C$6)</f>
        <v>×</v>
      </c>
      <c r="U191" s="34">
        <f>IF(T191=計算リスト!$C$5,MIN($D$57,Q191*$D$54),0)</f>
        <v>0</v>
      </c>
      <c r="V191" s="14"/>
      <c r="W191" s="1"/>
      <c r="X191" s="1"/>
      <c r="Y191" s="1"/>
      <c r="Z191" s="1"/>
      <c r="AA191" s="1"/>
    </row>
    <row r="192" spans="1:27" x14ac:dyDescent="0.15">
      <c r="A192" s="14"/>
      <c r="B192" s="17">
        <f t="shared" si="34"/>
        <v>47604</v>
      </c>
      <c r="C192" s="34">
        <f t="shared" si="35"/>
        <v>337</v>
      </c>
      <c r="D192" s="35">
        <f t="shared" si="26"/>
        <v>3.2000000000000002E-3</v>
      </c>
      <c r="E192" s="35" t="str">
        <f t="shared" si="36"/>
        <v/>
      </c>
      <c r="F192" s="35" t="str">
        <f t="shared" si="36"/>
        <v/>
      </c>
      <c r="G192" s="35" t="str">
        <f t="shared" si="36"/>
        <v/>
      </c>
      <c r="H192" s="35" t="str">
        <f t="shared" si="36"/>
        <v/>
      </c>
      <c r="I192" s="36" cm="1">
        <f t="array" ref="I192">_xlfn.IFS(H192&lt;&gt;"",H192,G192&lt;&gt;"",G192,F192&lt;&gt;"",F192,E192&lt;&gt;"",E192,D192&lt;&gt;"",D192)</f>
        <v>3.2000000000000002E-3</v>
      </c>
      <c r="J192" s="42">
        <f t="shared" si="27"/>
        <v>125854.55988056776</v>
      </c>
      <c r="K192" s="43">
        <f t="shared" si="28"/>
        <v>125854.55988056766</v>
      </c>
      <c r="L192" s="44">
        <f t="shared" si="32"/>
        <v>125854.55988056766</v>
      </c>
      <c r="M192" s="43">
        <f t="shared" si="33"/>
        <v>115039.12259791893</v>
      </c>
      <c r="N192" s="44">
        <f t="shared" ref="N192:N255" si="37">L192-O192</f>
        <v>115039.12259791893</v>
      </c>
      <c r="O192" s="19">
        <f t="shared" si="29"/>
        <v>10815.437282648723</v>
      </c>
      <c r="P192" s="19">
        <f t="shared" si="30"/>
        <v>0</v>
      </c>
      <c r="Q192" s="45">
        <f t="shared" si="31"/>
        <v>40442850.687334791</v>
      </c>
      <c r="R192" s="34" t="str">
        <f>IF(MONTH(B192)=12,計算リスト!$C$5,計算リスト!$C$6)</f>
        <v>×</v>
      </c>
      <c r="S192" s="34" t="str">
        <f>IF(YEAR(B192)-YEAR($B$108)&lt;=$D$55,計算リスト!$C$5,計算リスト!$C$6)</f>
        <v>○</v>
      </c>
      <c r="T192" s="34" t="str">
        <f>IF(R192&amp;S192=計算リスト!$C$5&amp;計算リスト!$C$5,計算リスト!$C$5,計算リスト!$C$6)</f>
        <v>×</v>
      </c>
      <c r="U192" s="34">
        <f>IF(T192=計算リスト!$C$5,MIN($D$57,Q192*$D$54),0)</f>
        <v>0</v>
      </c>
      <c r="V192" s="14"/>
      <c r="W192" s="1"/>
      <c r="X192" s="1"/>
      <c r="Y192" s="1"/>
      <c r="Z192" s="1"/>
      <c r="AA192" s="1"/>
    </row>
    <row r="193" spans="1:27" x14ac:dyDescent="0.15">
      <c r="A193" s="14"/>
      <c r="B193" s="17">
        <f t="shared" si="34"/>
        <v>47635</v>
      </c>
      <c r="C193" s="34">
        <f t="shared" si="35"/>
        <v>336</v>
      </c>
      <c r="D193" s="35">
        <f t="shared" si="26"/>
        <v>3.2000000000000002E-3</v>
      </c>
      <c r="E193" s="35" t="str">
        <f t="shared" si="36"/>
        <v/>
      </c>
      <c r="F193" s="35" t="str">
        <f t="shared" si="36"/>
        <v/>
      </c>
      <c r="G193" s="35" t="str">
        <f t="shared" si="36"/>
        <v/>
      </c>
      <c r="H193" s="35" t="str">
        <f t="shared" si="36"/>
        <v/>
      </c>
      <c r="I193" s="36" cm="1">
        <f t="array" ref="I193">_xlfn.IFS(H193&lt;&gt;"",H193,G193&lt;&gt;"",G193,F193&lt;&gt;"",F193,E193&lt;&gt;"",E193,D193&lt;&gt;"",D193)</f>
        <v>3.2000000000000002E-3</v>
      </c>
      <c r="J193" s="42">
        <f t="shared" si="27"/>
        <v>125854.55988056776</v>
      </c>
      <c r="K193" s="43">
        <f t="shared" si="28"/>
        <v>125854.55988056767</v>
      </c>
      <c r="L193" s="44">
        <f t="shared" si="32"/>
        <v>125854.55988056767</v>
      </c>
      <c r="M193" s="43">
        <f t="shared" si="33"/>
        <v>115069.79969727839</v>
      </c>
      <c r="N193" s="44">
        <f t="shared" si="37"/>
        <v>115069.79969727839</v>
      </c>
      <c r="O193" s="19">
        <f t="shared" si="29"/>
        <v>10784.760183289278</v>
      </c>
      <c r="P193" s="19">
        <f t="shared" si="30"/>
        <v>0</v>
      </c>
      <c r="Q193" s="45">
        <f t="shared" si="31"/>
        <v>40327780.887637511</v>
      </c>
      <c r="R193" s="34" t="str">
        <f>IF(MONTH(B193)=12,計算リスト!$C$5,計算リスト!$C$6)</f>
        <v>×</v>
      </c>
      <c r="S193" s="34" t="str">
        <f>IF(YEAR(B193)-YEAR($B$108)&lt;=$D$55,計算リスト!$C$5,計算リスト!$C$6)</f>
        <v>○</v>
      </c>
      <c r="T193" s="34" t="str">
        <f>IF(R193&amp;S193=計算リスト!$C$5&amp;計算リスト!$C$5,計算リスト!$C$5,計算リスト!$C$6)</f>
        <v>×</v>
      </c>
      <c r="U193" s="34">
        <f>IF(T193=計算リスト!$C$5,MIN($D$57,Q193*$D$54),0)</f>
        <v>0</v>
      </c>
      <c r="V193" s="14"/>
      <c r="W193" s="1"/>
      <c r="X193" s="1"/>
      <c r="Y193" s="1"/>
      <c r="Z193" s="1"/>
      <c r="AA193" s="1"/>
    </row>
    <row r="194" spans="1:27" x14ac:dyDescent="0.15">
      <c r="A194" s="14"/>
      <c r="B194" s="17">
        <f t="shared" si="34"/>
        <v>47665</v>
      </c>
      <c r="C194" s="34">
        <f t="shared" si="35"/>
        <v>335</v>
      </c>
      <c r="D194" s="35">
        <f t="shared" si="26"/>
        <v>3.2000000000000002E-3</v>
      </c>
      <c r="E194" s="35" t="str">
        <f t="shared" si="36"/>
        <v/>
      </c>
      <c r="F194" s="35" t="str">
        <f t="shared" si="36"/>
        <v/>
      </c>
      <c r="G194" s="35" t="str">
        <f t="shared" si="36"/>
        <v/>
      </c>
      <c r="H194" s="35" t="str">
        <f t="shared" si="36"/>
        <v/>
      </c>
      <c r="I194" s="36" cm="1">
        <f t="array" ref="I194">_xlfn.IFS(H194&lt;&gt;"",H194,G194&lt;&gt;"",G194,F194&lt;&gt;"",F194,E194&lt;&gt;"",E194,D194&lt;&gt;"",D194)</f>
        <v>3.2000000000000002E-3</v>
      </c>
      <c r="J194" s="42">
        <f t="shared" si="27"/>
        <v>125854.55988056776</v>
      </c>
      <c r="K194" s="43">
        <f t="shared" si="28"/>
        <v>125854.55988056767</v>
      </c>
      <c r="L194" s="44">
        <f t="shared" si="32"/>
        <v>125854.55988056767</v>
      </c>
      <c r="M194" s="43">
        <f t="shared" si="33"/>
        <v>115100.48497719767</v>
      </c>
      <c r="N194" s="44">
        <f t="shared" si="37"/>
        <v>115100.48497719767</v>
      </c>
      <c r="O194" s="19">
        <f t="shared" si="29"/>
        <v>10754.074903370003</v>
      </c>
      <c r="P194" s="19">
        <f t="shared" si="30"/>
        <v>0</v>
      </c>
      <c r="Q194" s="45">
        <f t="shared" si="31"/>
        <v>40212680.40266031</v>
      </c>
      <c r="R194" s="34" t="str">
        <f>IF(MONTH(B194)=12,計算リスト!$C$5,計算リスト!$C$6)</f>
        <v>×</v>
      </c>
      <c r="S194" s="34" t="str">
        <f>IF(YEAR(B194)-YEAR($B$108)&lt;=$D$55,計算リスト!$C$5,計算リスト!$C$6)</f>
        <v>○</v>
      </c>
      <c r="T194" s="34" t="str">
        <f>IF(R194&amp;S194=計算リスト!$C$5&amp;計算リスト!$C$5,計算リスト!$C$5,計算リスト!$C$6)</f>
        <v>×</v>
      </c>
      <c r="U194" s="34">
        <f>IF(T194=計算リスト!$C$5,MIN($D$57,Q194*$D$54),0)</f>
        <v>0</v>
      </c>
      <c r="V194" s="14"/>
      <c r="W194" s="1"/>
      <c r="X194" s="1"/>
      <c r="Y194" s="1"/>
      <c r="Z194" s="1"/>
      <c r="AA194" s="1"/>
    </row>
    <row r="195" spans="1:27" x14ac:dyDescent="0.15">
      <c r="A195" s="14"/>
      <c r="B195" s="17">
        <f t="shared" si="34"/>
        <v>47696</v>
      </c>
      <c r="C195" s="34">
        <f t="shared" si="35"/>
        <v>334</v>
      </c>
      <c r="D195" s="35">
        <f t="shared" si="26"/>
        <v>3.2000000000000002E-3</v>
      </c>
      <c r="E195" s="35" t="str">
        <f t="shared" si="36"/>
        <v/>
      </c>
      <c r="F195" s="35" t="str">
        <f t="shared" si="36"/>
        <v/>
      </c>
      <c r="G195" s="35" t="str">
        <f t="shared" si="36"/>
        <v/>
      </c>
      <c r="H195" s="35" t="str">
        <f t="shared" si="36"/>
        <v/>
      </c>
      <c r="I195" s="36" cm="1">
        <f t="array" ref="I195">_xlfn.IFS(H195&lt;&gt;"",H195,G195&lt;&gt;"",G195,F195&lt;&gt;"",F195,E195&lt;&gt;"",E195,D195&lt;&gt;"",D195)</f>
        <v>3.2000000000000002E-3</v>
      </c>
      <c r="J195" s="42">
        <f t="shared" si="27"/>
        <v>125854.55988056776</v>
      </c>
      <c r="K195" s="43">
        <f t="shared" si="28"/>
        <v>125854.55988056766</v>
      </c>
      <c r="L195" s="44">
        <f t="shared" si="32"/>
        <v>125854.55988056766</v>
      </c>
      <c r="M195" s="43">
        <f t="shared" si="33"/>
        <v>115131.17843985824</v>
      </c>
      <c r="N195" s="44">
        <f t="shared" si="37"/>
        <v>115131.17843985824</v>
      </c>
      <c r="O195" s="19">
        <f t="shared" si="29"/>
        <v>10723.381440709416</v>
      </c>
      <c r="P195" s="19">
        <f t="shared" si="30"/>
        <v>0</v>
      </c>
      <c r="Q195" s="45">
        <f t="shared" si="31"/>
        <v>40097549.224220455</v>
      </c>
      <c r="R195" s="34" t="str">
        <f>IF(MONTH(B195)=12,計算リスト!$C$5,計算リスト!$C$6)</f>
        <v>×</v>
      </c>
      <c r="S195" s="34" t="str">
        <f>IF(YEAR(B195)-YEAR($B$108)&lt;=$D$55,計算リスト!$C$5,計算リスト!$C$6)</f>
        <v>○</v>
      </c>
      <c r="T195" s="34" t="str">
        <f>IF(R195&amp;S195=計算リスト!$C$5&amp;計算リスト!$C$5,計算リスト!$C$5,計算リスト!$C$6)</f>
        <v>×</v>
      </c>
      <c r="U195" s="34">
        <f>IF(T195=計算リスト!$C$5,MIN($D$57,Q195*$D$54),0)</f>
        <v>0</v>
      </c>
      <c r="V195" s="14"/>
      <c r="W195" s="1"/>
      <c r="X195" s="1"/>
      <c r="Y195" s="1"/>
      <c r="Z195" s="1"/>
      <c r="AA195" s="1"/>
    </row>
    <row r="196" spans="1:27" x14ac:dyDescent="0.15">
      <c r="A196" s="14"/>
      <c r="B196" s="17">
        <f t="shared" si="34"/>
        <v>47727</v>
      </c>
      <c r="C196" s="34">
        <f t="shared" si="35"/>
        <v>333</v>
      </c>
      <c r="D196" s="35">
        <f t="shared" si="26"/>
        <v>3.2000000000000002E-3</v>
      </c>
      <c r="E196" s="35" t="str">
        <f t="shared" si="36"/>
        <v/>
      </c>
      <c r="F196" s="35" t="str">
        <f t="shared" si="36"/>
        <v/>
      </c>
      <c r="G196" s="35" t="str">
        <f t="shared" si="36"/>
        <v/>
      </c>
      <c r="H196" s="35" t="str">
        <f t="shared" si="36"/>
        <v/>
      </c>
      <c r="I196" s="36" cm="1">
        <f t="array" ref="I196">_xlfn.IFS(H196&lt;&gt;"",H196,G196&lt;&gt;"",G196,F196&lt;&gt;"",F196,E196&lt;&gt;"",E196,D196&lt;&gt;"",D196)</f>
        <v>3.2000000000000002E-3</v>
      </c>
      <c r="J196" s="42">
        <f t="shared" si="27"/>
        <v>125854.55988056776</v>
      </c>
      <c r="K196" s="43">
        <f t="shared" si="28"/>
        <v>125854.55988056766</v>
      </c>
      <c r="L196" s="44">
        <f t="shared" si="32"/>
        <v>125854.55988056766</v>
      </c>
      <c r="M196" s="43">
        <f t="shared" si="33"/>
        <v>115161.8800874422</v>
      </c>
      <c r="N196" s="44">
        <f t="shared" si="37"/>
        <v>115161.8800874422</v>
      </c>
      <c r="O196" s="19">
        <f t="shared" si="29"/>
        <v>10692.679793125455</v>
      </c>
      <c r="P196" s="19">
        <f t="shared" si="30"/>
        <v>0</v>
      </c>
      <c r="Q196" s="45">
        <f t="shared" si="31"/>
        <v>39982387.344133012</v>
      </c>
      <c r="R196" s="34" t="str">
        <f>IF(MONTH(B196)=12,計算リスト!$C$5,計算リスト!$C$6)</f>
        <v>×</v>
      </c>
      <c r="S196" s="34" t="str">
        <f>IF(YEAR(B196)-YEAR($B$108)&lt;=$D$55,計算リスト!$C$5,計算リスト!$C$6)</f>
        <v>○</v>
      </c>
      <c r="T196" s="34" t="str">
        <f>IF(R196&amp;S196=計算リスト!$C$5&amp;計算リスト!$C$5,計算リスト!$C$5,計算リスト!$C$6)</f>
        <v>×</v>
      </c>
      <c r="U196" s="34">
        <f>IF(T196=計算リスト!$C$5,MIN($D$57,Q196*$D$54),0)</f>
        <v>0</v>
      </c>
      <c r="V196" s="14"/>
      <c r="W196" s="1"/>
      <c r="X196" s="1"/>
      <c r="Y196" s="1"/>
      <c r="Z196" s="1"/>
      <c r="AA196" s="1"/>
    </row>
    <row r="197" spans="1:27" x14ac:dyDescent="0.15">
      <c r="A197" s="14"/>
      <c r="B197" s="17">
        <f t="shared" si="34"/>
        <v>47757</v>
      </c>
      <c r="C197" s="34">
        <f t="shared" si="35"/>
        <v>332</v>
      </c>
      <c r="D197" s="35">
        <f t="shared" si="26"/>
        <v>3.2000000000000002E-3</v>
      </c>
      <c r="E197" s="35" t="str">
        <f t="shared" si="36"/>
        <v/>
      </c>
      <c r="F197" s="35" t="str">
        <f t="shared" si="36"/>
        <v/>
      </c>
      <c r="G197" s="35" t="str">
        <f t="shared" si="36"/>
        <v/>
      </c>
      <c r="H197" s="35" t="str">
        <f t="shared" si="36"/>
        <v/>
      </c>
      <c r="I197" s="36" cm="1">
        <f t="array" ref="I197">_xlfn.IFS(H197&lt;&gt;"",H197,G197&lt;&gt;"",G197,F197&lt;&gt;"",F197,E197&lt;&gt;"",E197,D197&lt;&gt;"",D197)</f>
        <v>3.2000000000000002E-3</v>
      </c>
      <c r="J197" s="42">
        <f t="shared" si="27"/>
        <v>125854.55988056776</v>
      </c>
      <c r="K197" s="43">
        <f t="shared" si="28"/>
        <v>125854.55988056766</v>
      </c>
      <c r="L197" s="44">
        <f t="shared" si="32"/>
        <v>125854.55988056766</v>
      </c>
      <c r="M197" s="43">
        <f t="shared" si="33"/>
        <v>115192.58992213219</v>
      </c>
      <c r="N197" s="44">
        <f t="shared" si="37"/>
        <v>115192.58992213219</v>
      </c>
      <c r="O197" s="19">
        <f t="shared" si="29"/>
        <v>10661.969958435471</v>
      </c>
      <c r="P197" s="19">
        <f t="shared" si="30"/>
        <v>0</v>
      </c>
      <c r="Q197" s="45">
        <f t="shared" si="31"/>
        <v>39867194.754210882</v>
      </c>
      <c r="R197" s="34" t="str">
        <f>IF(MONTH(B197)=12,計算リスト!$C$5,計算リスト!$C$6)</f>
        <v>×</v>
      </c>
      <c r="S197" s="34" t="str">
        <f>IF(YEAR(B197)-YEAR($B$108)&lt;=$D$55,計算リスト!$C$5,計算リスト!$C$6)</f>
        <v>○</v>
      </c>
      <c r="T197" s="34" t="str">
        <f>IF(R197&amp;S197=計算リスト!$C$5&amp;計算リスト!$C$5,計算リスト!$C$5,計算リスト!$C$6)</f>
        <v>×</v>
      </c>
      <c r="U197" s="34">
        <f>IF(T197=計算リスト!$C$5,MIN($D$57,Q197*$D$54),0)</f>
        <v>0</v>
      </c>
      <c r="V197" s="14"/>
      <c r="W197" s="1"/>
      <c r="X197" s="1"/>
      <c r="Y197" s="1"/>
      <c r="Z197" s="1"/>
      <c r="AA197" s="1"/>
    </row>
    <row r="198" spans="1:27" x14ac:dyDescent="0.15">
      <c r="A198" s="14"/>
      <c r="B198" s="17">
        <f t="shared" si="34"/>
        <v>47788</v>
      </c>
      <c r="C198" s="34">
        <f t="shared" si="35"/>
        <v>331</v>
      </c>
      <c r="D198" s="35">
        <f t="shared" si="26"/>
        <v>3.2000000000000002E-3</v>
      </c>
      <c r="E198" s="35" t="str">
        <f t="shared" si="36"/>
        <v/>
      </c>
      <c r="F198" s="35" t="str">
        <f t="shared" si="36"/>
        <v/>
      </c>
      <c r="G198" s="35" t="str">
        <f t="shared" si="36"/>
        <v/>
      </c>
      <c r="H198" s="35" t="str">
        <f t="shared" si="36"/>
        <v/>
      </c>
      <c r="I198" s="36" cm="1">
        <f t="array" ref="I198">_xlfn.IFS(H198&lt;&gt;"",H198,G198&lt;&gt;"",G198,F198&lt;&gt;"",F198,E198&lt;&gt;"",E198,D198&lt;&gt;"",D198)</f>
        <v>3.2000000000000002E-3</v>
      </c>
      <c r="J198" s="42">
        <f t="shared" si="27"/>
        <v>125854.55988056776</v>
      </c>
      <c r="K198" s="43">
        <f t="shared" si="28"/>
        <v>125854.55988056767</v>
      </c>
      <c r="L198" s="44">
        <f t="shared" si="32"/>
        <v>125854.55988056767</v>
      </c>
      <c r="M198" s="43">
        <f t="shared" si="33"/>
        <v>115223.30794611144</v>
      </c>
      <c r="N198" s="44">
        <f t="shared" si="37"/>
        <v>115223.30794611144</v>
      </c>
      <c r="O198" s="19">
        <f t="shared" si="29"/>
        <v>10631.251934456235</v>
      </c>
      <c r="P198" s="19">
        <f t="shared" si="30"/>
        <v>0</v>
      </c>
      <c r="Q198" s="45">
        <f t="shared" si="31"/>
        <v>39751971.446264774</v>
      </c>
      <c r="R198" s="34" t="str">
        <f>IF(MONTH(B198)=12,計算リスト!$C$5,計算リスト!$C$6)</f>
        <v>×</v>
      </c>
      <c r="S198" s="34" t="str">
        <f>IF(YEAR(B198)-YEAR($B$108)&lt;=$D$55,計算リスト!$C$5,計算リスト!$C$6)</f>
        <v>○</v>
      </c>
      <c r="T198" s="34" t="str">
        <f>IF(R198&amp;S198=計算リスト!$C$5&amp;計算リスト!$C$5,計算リスト!$C$5,計算リスト!$C$6)</f>
        <v>×</v>
      </c>
      <c r="U198" s="34">
        <f>IF(T198=計算リスト!$C$5,MIN($D$57,Q198*$D$54),0)</f>
        <v>0</v>
      </c>
      <c r="V198" s="14"/>
      <c r="W198" s="1"/>
      <c r="X198" s="1"/>
      <c r="Y198" s="1"/>
      <c r="Z198" s="1"/>
      <c r="AA198" s="1"/>
    </row>
    <row r="199" spans="1:27" x14ac:dyDescent="0.15">
      <c r="A199" s="14"/>
      <c r="B199" s="17">
        <f t="shared" si="34"/>
        <v>47818</v>
      </c>
      <c r="C199" s="34">
        <f t="shared" si="35"/>
        <v>330</v>
      </c>
      <c r="D199" s="35">
        <f t="shared" si="26"/>
        <v>3.2000000000000002E-3</v>
      </c>
      <c r="E199" s="35" t="str">
        <f t="shared" si="36"/>
        <v/>
      </c>
      <c r="F199" s="35" t="str">
        <f t="shared" si="36"/>
        <v/>
      </c>
      <c r="G199" s="35" t="str">
        <f t="shared" si="36"/>
        <v/>
      </c>
      <c r="H199" s="35" t="str">
        <f t="shared" si="36"/>
        <v/>
      </c>
      <c r="I199" s="36" cm="1">
        <f t="array" ref="I199">_xlfn.IFS(H199&lt;&gt;"",H199,G199&lt;&gt;"",G199,F199&lt;&gt;"",F199,E199&lt;&gt;"",E199,D199&lt;&gt;"",D199)</f>
        <v>3.2000000000000002E-3</v>
      </c>
      <c r="J199" s="42">
        <f t="shared" si="27"/>
        <v>125854.55988056776</v>
      </c>
      <c r="K199" s="43">
        <f t="shared" si="28"/>
        <v>125854.55988056767</v>
      </c>
      <c r="L199" s="44">
        <f t="shared" si="32"/>
        <v>125854.55988056767</v>
      </c>
      <c r="M199" s="43">
        <f t="shared" si="33"/>
        <v>115254.03416156373</v>
      </c>
      <c r="N199" s="44">
        <f t="shared" si="37"/>
        <v>115254.03416156373</v>
      </c>
      <c r="O199" s="19">
        <f t="shared" si="29"/>
        <v>10600.525719003939</v>
      </c>
      <c r="P199" s="19">
        <f t="shared" si="30"/>
        <v>0</v>
      </c>
      <c r="Q199" s="45">
        <f t="shared" si="31"/>
        <v>39636717.412103213</v>
      </c>
      <c r="R199" s="34" t="str">
        <f>IF(MONTH(B199)=12,計算リスト!$C$5,計算リスト!$C$6)</f>
        <v>○</v>
      </c>
      <c r="S199" s="34" t="str">
        <f>IF(YEAR(B199)-YEAR($B$108)&lt;=$D$55,計算リスト!$C$5,計算リスト!$C$6)</f>
        <v>○</v>
      </c>
      <c r="T199" s="34" t="str">
        <f>IF(R199&amp;S199=計算リスト!$C$5&amp;計算リスト!$C$5,計算リスト!$C$5,計算リスト!$C$6)</f>
        <v>○</v>
      </c>
      <c r="U199" s="34">
        <f>IF(T199=計算リスト!$C$5,MIN($D$57,Q199*$D$54),0)</f>
        <v>277457.02188472252</v>
      </c>
      <c r="V199" s="14"/>
      <c r="W199" s="1"/>
      <c r="X199" s="1"/>
      <c r="Y199" s="1"/>
      <c r="Z199" s="1"/>
      <c r="AA199" s="1"/>
    </row>
    <row r="200" spans="1:27" x14ac:dyDescent="0.15">
      <c r="A200" s="14"/>
      <c r="B200" s="17">
        <f t="shared" si="34"/>
        <v>47849</v>
      </c>
      <c r="C200" s="34">
        <f t="shared" si="35"/>
        <v>329</v>
      </c>
      <c r="D200" s="35">
        <f t="shared" si="26"/>
        <v>3.2000000000000002E-3</v>
      </c>
      <c r="E200" s="35" t="str">
        <f t="shared" si="36"/>
        <v/>
      </c>
      <c r="F200" s="35" t="str">
        <f t="shared" si="36"/>
        <v/>
      </c>
      <c r="G200" s="35" t="str">
        <f t="shared" si="36"/>
        <v/>
      </c>
      <c r="H200" s="35" t="str">
        <f t="shared" si="36"/>
        <v/>
      </c>
      <c r="I200" s="36" cm="1">
        <f t="array" ref="I200">_xlfn.IFS(H200&lt;&gt;"",H200,G200&lt;&gt;"",G200,F200&lt;&gt;"",F200,E200&lt;&gt;"",E200,D200&lt;&gt;"",D200)</f>
        <v>3.2000000000000002E-3</v>
      </c>
      <c r="J200" s="42">
        <f t="shared" si="27"/>
        <v>125854.55988056776</v>
      </c>
      <c r="K200" s="43">
        <f t="shared" si="28"/>
        <v>125854.55988056769</v>
      </c>
      <c r="L200" s="44">
        <f t="shared" si="32"/>
        <v>125854.55988056769</v>
      </c>
      <c r="M200" s="43">
        <f t="shared" si="33"/>
        <v>115284.76857067349</v>
      </c>
      <c r="N200" s="44">
        <f t="shared" si="37"/>
        <v>115284.76857067349</v>
      </c>
      <c r="O200" s="19">
        <f t="shared" si="29"/>
        <v>10569.79130989419</v>
      </c>
      <c r="P200" s="19">
        <f t="shared" si="30"/>
        <v>0</v>
      </c>
      <c r="Q200" s="45">
        <f t="shared" si="31"/>
        <v>39521432.643532537</v>
      </c>
      <c r="R200" s="34" t="str">
        <f>IF(MONTH(B200)=12,計算リスト!$C$5,計算リスト!$C$6)</f>
        <v>×</v>
      </c>
      <c r="S200" s="34" t="str">
        <f>IF(YEAR(B200)-YEAR($B$108)&lt;=$D$55,計算リスト!$C$5,計算リスト!$C$6)</f>
        <v>○</v>
      </c>
      <c r="T200" s="34" t="str">
        <f>IF(R200&amp;S200=計算リスト!$C$5&amp;計算リスト!$C$5,計算リスト!$C$5,計算リスト!$C$6)</f>
        <v>×</v>
      </c>
      <c r="U200" s="34">
        <f>IF(T200=計算リスト!$C$5,MIN($D$57,Q200*$D$54),0)</f>
        <v>0</v>
      </c>
      <c r="V200" s="14"/>
      <c r="W200" s="1"/>
      <c r="X200" s="1"/>
      <c r="Y200" s="1"/>
      <c r="Z200" s="1"/>
      <c r="AA200" s="1"/>
    </row>
    <row r="201" spans="1:27" x14ac:dyDescent="0.15">
      <c r="A201" s="14"/>
      <c r="B201" s="17">
        <f t="shared" si="34"/>
        <v>47880</v>
      </c>
      <c r="C201" s="34">
        <f t="shared" si="35"/>
        <v>328</v>
      </c>
      <c r="D201" s="35">
        <f t="shared" si="26"/>
        <v>3.2000000000000002E-3</v>
      </c>
      <c r="E201" s="35" t="str">
        <f t="shared" si="36"/>
        <v/>
      </c>
      <c r="F201" s="35" t="str">
        <f t="shared" si="36"/>
        <v/>
      </c>
      <c r="G201" s="35" t="str">
        <f t="shared" si="36"/>
        <v/>
      </c>
      <c r="H201" s="35" t="str">
        <f t="shared" si="36"/>
        <v/>
      </c>
      <c r="I201" s="36" cm="1">
        <f t="array" ref="I201">_xlfn.IFS(H201&lt;&gt;"",H201,G201&lt;&gt;"",G201,F201&lt;&gt;"",F201,E201&lt;&gt;"",E201,D201&lt;&gt;"",D201)</f>
        <v>3.2000000000000002E-3</v>
      </c>
      <c r="J201" s="42">
        <f t="shared" si="27"/>
        <v>125854.55988056776</v>
      </c>
      <c r="K201" s="43">
        <f t="shared" si="28"/>
        <v>125854.55988056767</v>
      </c>
      <c r="L201" s="44">
        <f t="shared" si="32"/>
        <v>125854.55988056767</v>
      </c>
      <c r="M201" s="43">
        <f t="shared" si="33"/>
        <v>115315.51117562567</v>
      </c>
      <c r="N201" s="44">
        <f t="shared" si="37"/>
        <v>115315.51117562567</v>
      </c>
      <c r="O201" s="19">
        <f t="shared" si="29"/>
        <v>10539.04870494201</v>
      </c>
      <c r="P201" s="19">
        <f t="shared" si="30"/>
        <v>0</v>
      </c>
      <c r="Q201" s="45">
        <f t="shared" si="31"/>
        <v>39406117.132356912</v>
      </c>
      <c r="R201" s="34" t="str">
        <f>IF(MONTH(B201)=12,計算リスト!$C$5,計算リスト!$C$6)</f>
        <v>×</v>
      </c>
      <c r="S201" s="34" t="str">
        <f>IF(YEAR(B201)-YEAR($B$108)&lt;=$D$55,計算リスト!$C$5,計算リスト!$C$6)</f>
        <v>○</v>
      </c>
      <c r="T201" s="34" t="str">
        <f>IF(R201&amp;S201=計算リスト!$C$5&amp;計算リスト!$C$5,計算リスト!$C$5,計算リスト!$C$6)</f>
        <v>×</v>
      </c>
      <c r="U201" s="34">
        <f>IF(T201=計算リスト!$C$5,MIN($D$57,Q201*$D$54),0)</f>
        <v>0</v>
      </c>
      <c r="V201" s="14"/>
      <c r="W201" s="1"/>
      <c r="X201" s="1"/>
      <c r="Y201" s="1"/>
      <c r="Z201" s="1"/>
      <c r="AA201" s="1"/>
    </row>
    <row r="202" spans="1:27" x14ac:dyDescent="0.15">
      <c r="A202" s="14"/>
      <c r="B202" s="17">
        <f t="shared" si="34"/>
        <v>47908</v>
      </c>
      <c r="C202" s="34">
        <f t="shared" si="35"/>
        <v>327</v>
      </c>
      <c r="D202" s="35">
        <f t="shared" si="26"/>
        <v>3.2000000000000002E-3</v>
      </c>
      <c r="E202" s="35" t="str">
        <f t="shared" si="36"/>
        <v/>
      </c>
      <c r="F202" s="35" t="str">
        <f t="shared" si="36"/>
        <v/>
      </c>
      <c r="G202" s="35" t="str">
        <f t="shared" si="36"/>
        <v/>
      </c>
      <c r="H202" s="35" t="str">
        <f t="shared" si="36"/>
        <v/>
      </c>
      <c r="I202" s="36" cm="1">
        <f t="array" ref="I202">_xlfn.IFS(H202&lt;&gt;"",H202,G202&lt;&gt;"",G202,F202&lt;&gt;"",F202,E202&lt;&gt;"",E202,D202&lt;&gt;"",D202)</f>
        <v>3.2000000000000002E-3</v>
      </c>
      <c r="J202" s="42">
        <f t="shared" si="27"/>
        <v>125854.55988056776</v>
      </c>
      <c r="K202" s="43">
        <f t="shared" si="28"/>
        <v>125854.55988056767</v>
      </c>
      <c r="L202" s="44">
        <f t="shared" si="32"/>
        <v>125854.55988056767</v>
      </c>
      <c r="M202" s="43">
        <f t="shared" si="33"/>
        <v>115346.26197860582</v>
      </c>
      <c r="N202" s="44">
        <f t="shared" si="37"/>
        <v>115346.26197860582</v>
      </c>
      <c r="O202" s="19">
        <f t="shared" si="29"/>
        <v>10508.297901961843</v>
      </c>
      <c r="P202" s="19">
        <f t="shared" si="30"/>
        <v>0</v>
      </c>
      <c r="Q202" s="45">
        <f t="shared" si="31"/>
        <v>39290770.870378308</v>
      </c>
      <c r="R202" s="34" t="str">
        <f>IF(MONTH(B202)=12,計算リスト!$C$5,計算リスト!$C$6)</f>
        <v>×</v>
      </c>
      <c r="S202" s="34" t="str">
        <f>IF(YEAR(B202)-YEAR($B$108)&lt;=$D$55,計算リスト!$C$5,計算リスト!$C$6)</f>
        <v>○</v>
      </c>
      <c r="T202" s="34" t="str">
        <f>IF(R202&amp;S202=計算リスト!$C$5&amp;計算リスト!$C$5,計算リスト!$C$5,計算リスト!$C$6)</f>
        <v>×</v>
      </c>
      <c r="U202" s="34">
        <f>IF(T202=計算リスト!$C$5,MIN($D$57,Q202*$D$54),0)</f>
        <v>0</v>
      </c>
      <c r="V202" s="14"/>
      <c r="W202" s="1"/>
      <c r="X202" s="1"/>
      <c r="Y202" s="1"/>
      <c r="Z202" s="1"/>
      <c r="AA202" s="1"/>
    </row>
    <row r="203" spans="1:27" x14ac:dyDescent="0.15">
      <c r="A203" s="14"/>
      <c r="B203" s="17">
        <f t="shared" si="34"/>
        <v>47939</v>
      </c>
      <c r="C203" s="34">
        <f t="shared" si="35"/>
        <v>326</v>
      </c>
      <c r="D203" s="35">
        <f t="shared" si="26"/>
        <v>3.2000000000000002E-3</v>
      </c>
      <c r="E203" s="35" t="str">
        <f t="shared" si="36"/>
        <v/>
      </c>
      <c r="F203" s="35" t="str">
        <f t="shared" si="36"/>
        <v/>
      </c>
      <c r="G203" s="35" t="str">
        <f t="shared" si="36"/>
        <v/>
      </c>
      <c r="H203" s="35" t="str">
        <f t="shared" si="36"/>
        <v/>
      </c>
      <c r="I203" s="36" cm="1">
        <f t="array" ref="I203">_xlfn.IFS(H203&lt;&gt;"",H203,G203&lt;&gt;"",G203,F203&lt;&gt;"",F203,E203&lt;&gt;"",E203,D203&lt;&gt;"",D203)</f>
        <v>3.2000000000000002E-3</v>
      </c>
      <c r="J203" s="42">
        <f t="shared" si="27"/>
        <v>125854.55988056776</v>
      </c>
      <c r="K203" s="43">
        <f t="shared" si="28"/>
        <v>125854.5598805677</v>
      </c>
      <c r="L203" s="44">
        <f t="shared" si="32"/>
        <v>125854.5598805677</v>
      </c>
      <c r="M203" s="43">
        <f t="shared" si="33"/>
        <v>115377.02098180015</v>
      </c>
      <c r="N203" s="44">
        <f t="shared" si="37"/>
        <v>115377.02098180015</v>
      </c>
      <c r="O203" s="19">
        <f t="shared" si="29"/>
        <v>10477.538898767549</v>
      </c>
      <c r="P203" s="19">
        <f t="shared" si="30"/>
        <v>0</v>
      </c>
      <c r="Q203" s="45">
        <f t="shared" si="31"/>
        <v>39175393.849396504</v>
      </c>
      <c r="R203" s="34" t="str">
        <f>IF(MONTH(B203)=12,計算リスト!$C$5,計算リスト!$C$6)</f>
        <v>×</v>
      </c>
      <c r="S203" s="34" t="str">
        <f>IF(YEAR(B203)-YEAR($B$108)&lt;=$D$55,計算リスト!$C$5,計算リスト!$C$6)</f>
        <v>○</v>
      </c>
      <c r="T203" s="34" t="str">
        <f>IF(R203&amp;S203=計算リスト!$C$5&amp;計算リスト!$C$5,計算リスト!$C$5,計算リスト!$C$6)</f>
        <v>×</v>
      </c>
      <c r="U203" s="34">
        <f>IF(T203=計算リスト!$C$5,MIN($D$57,Q203*$D$54),0)</f>
        <v>0</v>
      </c>
      <c r="V203" s="14"/>
      <c r="W203" s="1"/>
      <c r="X203" s="1"/>
      <c r="Y203" s="1"/>
      <c r="Z203" s="1"/>
      <c r="AA203" s="1"/>
    </row>
    <row r="204" spans="1:27" x14ac:dyDescent="0.15">
      <c r="A204" s="14"/>
      <c r="B204" s="17">
        <f t="shared" si="34"/>
        <v>47969</v>
      </c>
      <c r="C204" s="34">
        <f t="shared" si="35"/>
        <v>325</v>
      </c>
      <c r="D204" s="35">
        <f t="shared" si="26"/>
        <v>3.2000000000000002E-3</v>
      </c>
      <c r="E204" s="35" t="str">
        <f t="shared" si="36"/>
        <v/>
      </c>
      <c r="F204" s="35" t="str">
        <f t="shared" si="36"/>
        <v/>
      </c>
      <c r="G204" s="35" t="str">
        <f t="shared" si="36"/>
        <v/>
      </c>
      <c r="H204" s="35" t="str">
        <f t="shared" si="36"/>
        <v/>
      </c>
      <c r="I204" s="36" cm="1">
        <f t="array" ref="I204">_xlfn.IFS(H204&lt;&gt;"",H204,G204&lt;&gt;"",G204,F204&lt;&gt;"",F204,E204&lt;&gt;"",E204,D204&lt;&gt;"",D204)</f>
        <v>3.2000000000000002E-3</v>
      </c>
      <c r="J204" s="42">
        <f t="shared" si="27"/>
        <v>125854.55988056776</v>
      </c>
      <c r="K204" s="43">
        <f t="shared" si="28"/>
        <v>125854.55988056769</v>
      </c>
      <c r="L204" s="44">
        <f t="shared" si="32"/>
        <v>125854.55988056769</v>
      </c>
      <c r="M204" s="43">
        <f t="shared" si="33"/>
        <v>115407.78818739529</v>
      </c>
      <c r="N204" s="44">
        <f t="shared" si="37"/>
        <v>115407.78818739529</v>
      </c>
      <c r="O204" s="19">
        <f t="shared" si="29"/>
        <v>10446.771693172403</v>
      </c>
      <c r="P204" s="19">
        <f t="shared" si="30"/>
        <v>0</v>
      </c>
      <c r="Q204" s="45">
        <f t="shared" si="31"/>
        <v>39059986.061209112</v>
      </c>
      <c r="R204" s="34" t="str">
        <f>IF(MONTH(B204)=12,計算リスト!$C$5,計算リスト!$C$6)</f>
        <v>×</v>
      </c>
      <c r="S204" s="34" t="str">
        <f>IF(YEAR(B204)-YEAR($B$108)&lt;=$D$55,計算リスト!$C$5,計算リスト!$C$6)</f>
        <v>○</v>
      </c>
      <c r="T204" s="34" t="str">
        <f>IF(R204&amp;S204=計算リスト!$C$5&amp;計算リスト!$C$5,計算リスト!$C$5,計算リスト!$C$6)</f>
        <v>×</v>
      </c>
      <c r="U204" s="34">
        <f>IF(T204=計算リスト!$C$5,MIN($D$57,Q204*$D$54),0)</f>
        <v>0</v>
      </c>
      <c r="V204" s="14"/>
      <c r="W204" s="1"/>
      <c r="X204" s="1"/>
      <c r="Y204" s="1"/>
      <c r="Z204" s="1"/>
      <c r="AA204" s="1"/>
    </row>
    <row r="205" spans="1:27" x14ac:dyDescent="0.15">
      <c r="A205" s="14"/>
      <c r="B205" s="17">
        <f t="shared" si="34"/>
        <v>48000</v>
      </c>
      <c r="C205" s="34">
        <f t="shared" si="35"/>
        <v>324</v>
      </c>
      <c r="D205" s="35">
        <f t="shared" si="26"/>
        <v>3.2000000000000002E-3</v>
      </c>
      <c r="E205" s="35" t="str">
        <f t="shared" si="36"/>
        <v/>
      </c>
      <c r="F205" s="35" t="str">
        <f t="shared" si="36"/>
        <v/>
      </c>
      <c r="G205" s="35" t="str">
        <f t="shared" si="36"/>
        <v/>
      </c>
      <c r="H205" s="35" t="str">
        <f t="shared" si="36"/>
        <v/>
      </c>
      <c r="I205" s="36" cm="1">
        <f t="array" ref="I205">_xlfn.IFS(H205&lt;&gt;"",H205,G205&lt;&gt;"",G205,F205&lt;&gt;"",F205,E205&lt;&gt;"",E205,D205&lt;&gt;"",D205)</f>
        <v>3.2000000000000002E-3</v>
      </c>
      <c r="J205" s="42">
        <f t="shared" si="27"/>
        <v>125854.55988056776</v>
      </c>
      <c r="K205" s="43">
        <f t="shared" si="28"/>
        <v>125854.55988056769</v>
      </c>
      <c r="L205" s="44">
        <f t="shared" si="32"/>
        <v>125854.55988056769</v>
      </c>
      <c r="M205" s="43">
        <f t="shared" si="33"/>
        <v>115438.56359757858</v>
      </c>
      <c r="N205" s="44">
        <f t="shared" si="37"/>
        <v>115438.56359757858</v>
      </c>
      <c r="O205" s="19">
        <f t="shared" si="29"/>
        <v>10415.996282989097</v>
      </c>
      <c r="P205" s="19">
        <f t="shared" si="30"/>
        <v>0</v>
      </c>
      <c r="Q205" s="45">
        <f t="shared" si="31"/>
        <v>38944547.49761153</v>
      </c>
      <c r="R205" s="34" t="str">
        <f>IF(MONTH(B205)=12,計算リスト!$C$5,計算リスト!$C$6)</f>
        <v>×</v>
      </c>
      <c r="S205" s="34" t="str">
        <f>IF(YEAR(B205)-YEAR($B$108)&lt;=$D$55,計算リスト!$C$5,計算リスト!$C$6)</f>
        <v>○</v>
      </c>
      <c r="T205" s="34" t="str">
        <f>IF(R205&amp;S205=計算リスト!$C$5&amp;計算リスト!$C$5,計算リスト!$C$5,計算リスト!$C$6)</f>
        <v>×</v>
      </c>
      <c r="U205" s="34">
        <f>IF(T205=計算リスト!$C$5,MIN($D$57,Q205*$D$54),0)</f>
        <v>0</v>
      </c>
      <c r="V205" s="14"/>
      <c r="W205" s="1"/>
      <c r="X205" s="1"/>
      <c r="Y205" s="1"/>
      <c r="Z205" s="1"/>
      <c r="AA205" s="1"/>
    </row>
    <row r="206" spans="1:27" x14ac:dyDescent="0.15">
      <c r="A206" s="14"/>
      <c r="B206" s="17">
        <f t="shared" si="34"/>
        <v>48030</v>
      </c>
      <c r="C206" s="34">
        <f t="shared" si="35"/>
        <v>323</v>
      </c>
      <c r="D206" s="35">
        <f t="shared" si="26"/>
        <v>3.2000000000000002E-3</v>
      </c>
      <c r="E206" s="35" t="str">
        <f t="shared" si="36"/>
        <v/>
      </c>
      <c r="F206" s="35" t="str">
        <f t="shared" si="36"/>
        <v/>
      </c>
      <c r="G206" s="35" t="str">
        <f t="shared" si="36"/>
        <v/>
      </c>
      <c r="H206" s="35" t="str">
        <f t="shared" si="36"/>
        <v/>
      </c>
      <c r="I206" s="36" cm="1">
        <f t="array" ref="I206">_xlfn.IFS(H206&lt;&gt;"",H206,G206&lt;&gt;"",G206,F206&lt;&gt;"",F206,E206&lt;&gt;"",E206,D206&lt;&gt;"",D206)</f>
        <v>3.2000000000000002E-3</v>
      </c>
      <c r="J206" s="42">
        <f t="shared" si="27"/>
        <v>125854.55988056776</v>
      </c>
      <c r="K206" s="43">
        <f t="shared" si="28"/>
        <v>125854.55988056769</v>
      </c>
      <c r="L206" s="44">
        <f t="shared" ref="L206:L237" si="38">MIN(J206,K206)</f>
        <v>125854.55988056769</v>
      </c>
      <c r="M206" s="43">
        <f t="shared" si="33"/>
        <v>115469.34721453795</v>
      </c>
      <c r="N206" s="44">
        <f>L206-O206</f>
        <v>115469.34721453795</v>
      </c>
      <c r="O206" s="19">
        <f t="shared" si="29"/>
        <v>10385.212666029742</v>
      </c>
      <c r="P206" s="19">
        <f t="shared" si="30"/>
        <v>0</v>
      </c>
      <c r="Q206" s="45">
        <f t="shared" si="31"/>
        <v>38829078.150396995</v>
      </c>
      <c r="R206" s="34" t="str">
        <f>IF(MONTH(B206)=12,計算リスト!$C$5,計算リスト!$C$6)</f>
        <v>×</v>
      </c>
      <c r="S206" s="34" t="str">
        <f>IF(YEAR(B206)-YEAR($B$108)&lt;=$D$55,計算リスト!$C$5,計算リスト!$C$6)</f>
        <v>○</v>
      </c>
      <c r="T206" s="34" t="str">
        <f>IF(R206&amp;S206=計算リスト!$C$5&amp;計算リスト!$C$5,計算リスト!$C$5,計算リスト!$C$6)</f>
        <v>×</v>
      </c>
      <c r="U206" s="34">
        <f>IF(T206=計算リスト!$C$5,MIN($D$57,Q206*$D$54),0)</f>
        <v>0</v>
      </c>
      <c r="V206" s="14"/>
      <c r="W206" s="1"/>
      <c r="X206" s="1"/>
      <c r="Y206" s="1"/>
      <c r="Z206" s="1"/>
      <c r="AA206" s="1"/>
    </row>
    <row r="207" spans="1:27" x14ac:dyDescent="0.15">
      <c r="A207" s="14"/>
      <c r="B207" s="17">
        <f t="shared" si="34"/>
        <v>48061</v>
      </c>
      <c r="C207" s="34">
        <f t="shared" si="35"/>
        <v>322</v>
      </c>
      <c r="D207" s="35">
        <f t="shared" si="26"/>
        <v>3.2000000000000002E-3</v>
      </c>
      <c r="E207" s="35" t="str">
        <f t="shared" si="36"/>
        <v/>
      </c>
      <c r="F207" s="35" t="str">
        <f t="shared" si="36"/>
        <v/>
      </c>
      <c r="G207" s="35" t="str">
        <f t="shared" si="36"/>
        <v/>
      </c>
      <c r="H207" s="35" t="str">
        <f t="shared" si="36"/>
        <v/>
      </c>
      <c r="I207" s="36" cm="1">
        <f t="array" ref="I207">_xlfn.IFS(H207&lt;&gt;"",H207,G207&lt;&gt;"",G207,F207&lt;&gt;"",F207,E207&lt;&gt;"",E207,D207&lt;&gt;"",D207)</f>
        <v>3.2000000000000002E-3</v>
      </c>
      <c r="J207" s="42">
        <f t="shared" si="27"/>
        <v>125854.55988056776</v>
      </c>
      <c r="K207" s="43">
        <f t="shared" si="28"/>
        <v>125854.55988056767</v>
      </c>
      <c r="L207" s="44">
        <f t="shared" si="38"/>
        <v>125854.55988056767</v>
      </c>
      <c r="M207" s="43">
        <f t="shared" si="33"/>
        <v>115500.1390404618</v>
      </c>
      <c r="N207" s="44">
        <f>L207-O207</f>
        <v>115500.1390404618</v>
      </c>
      <c r="O207" s="19">
        <f t="shared" si="29"/>
        <v>10354.420840105866</v>
      </c>
      <c r="P207" s="19">
        <f t="shared" si="30"/>
        <v>0</v>
      </c>
      <c r="Q207" s="45">
        <f t="shared" si="31"/>
        <v>38713578.011356533</v>
      </c>
      <c r="R207" s="34" t="str">
        <f>IF(MONTH(B207)=12,計算リスト!$C$5,計算リスト!$C$6)</f>
        <v>×</v>
      </c>
      <c r="S207" s="34" t="str">
        <f>IF(YEAR(B207)-YEAR($B$108)&lt;=$D$55,計算リスト!$C$5,計算リスト!$C$6)</f>
        <v>○</v>
      </c>
      <c r="T207" s="34" t="str">
        <f>IF(R207&amp;S207=計算リスト!$C$5&amp;計算リスト!$C$5,計算リスト!$C$5,計算リスト!$C$6)</f>
        <v>×</v>
      </c>
      <c r="U207" s="34">
        <f>IF(T207=計算リスト!$C$5,MIN($D$57,Q207*$D$54),0)</f>
        <v>0</v>
      </c>
      <c r="V207" s="14"/>
      <c r="W207" s="1"/>
      <c r="X207" s="1"/>
      <c r="Y207" s="1"/>
      <c r="Z207" s="1"/>
      <c r="AA207" s="1"/>
    </row>
    <row r="208" spans="1:27" x14ac:dyDescent="0.15">
      <c r="A208" s="14"/>
      <c r="B208" s="17">
        <f t="shared" si="34"/>
        <v>48092</v>
      </c>
      <c r="C208" s="34">
        <f t="shared" si="35"/>
        <v>321</v>
      </c>
      <c r="D208" s="35">
        <f t="shared" si="26"/>
        <v>3.2000000000000002E-3</v>
      </c>
      <c r="E208" s="35" t="str">
        <f t="shared" ref="E208:H227" si="39">IF(F$36&lt;&gt;"",IF($B208&gt;=F$36,F$41,""),"")</f>
        <v/>
      </c>
      <c r="F208" s="35" t="str">
        <f t="shared" si="39"/>
        <v/>
      </c>
      <c r="G208" s="35" t="str">
        <f t="shared" si="39"/>
        <v/>
      </c>
      <c r="H208" s="35" t="str">
        <f t="shared" si="39"/>
        <v/>
      </c>
      <c r="I208" s="36" cm="1">
        <f t="array" ref="I208">_xlfn.IFS(H208&lt;&gt;"",H208,G208&lt;&gt;"",G208,F208&lt;&gt;"",F208,E208&lt;&gt;"",E208,D208&lt;&gt;"",D208)</f>
        <v>3.2000000000000002E-3</v>
      </c>
      <c r="J208" s="42">
        <f t="shared" si="27"/>
        <v>125854.55988056776</v>
      </c>
      <c r="K208" s="43">
        <f t="shared" si="28"/>
        <v>125854.5598805677</v>
      </c>
      <c r="L208" s="44">
        <f t="shared" si="38"/>
        <v>125854.5598805677</v>
      </c>
      <c r="M208" s="43">
        <f t="shared" si="33"/>
        <v>115530.9390775393</v>
      </c>
      <c r="N208" s="44">
        <f t="shared" si="37"/>
        <v>115530.9390775393</v>
      </c>
      <c r="O208" s="19">
        <f t="shared" si="29"/>
        <v>10323.620803028409</v>
      </c>
      <c r="P208" s="19">
        <f t="shared" si="30"/>
        <v>0</v>
      </c>
      <c r="Q208" s="45">
        <f t="shared" si="31"/>
        <v>38598047.072278991</v>
      </c>
      <c r="R208" s="34" t="str">
        <f>IF(MONTH(B208)=12,計算リスト!$C$5,計算リスト!$C$6)</f>
        <v>×</v>
      </c>
      <c r="S208" s="34" t="str">
        <f>IF(YEAR(B208)-YEAR($B$108)&lt;=$D$55,計算リスト!$C$5,計算リスト!$C$6)</f>
        <v>○</v>
      </c>
      <c r="T208" s="34" t="str">
        <f>IF(R208&amp;S208=計算リスト!$C$5&amp;計算リスト!$C$5,計算リスト!$C$5,計算リスト!$C$6)</f>
        <v>×</v>
      </c>
      <c r="U208" s="34">
        <f>IF(T208=計算リスト!$C$5,MIN($D$57,Q208*$D$54),0)</f>
        <v>0</v>
      </c>
      <c r="V208" s="14"/>
      <c r="W208" s="1"/>
      <c r="X208" s="1"/>
      <c r="Y208" s="1"/>
      <c r="Z208" s="1"/>
      <c r="AA208" s="1"/>
    </row>
    <row r="209" spans="1:27" x14ac:dyDescent="0.15">
      <c r="A209" s="14"/>
      <c r="B209" s="17">
        <f t="shared" si="34"/>
        <v>48122</v>
      </c>
      <c r="C209" s="34">
        <f t="shared" si="35"/>
        <v>320</v>
      </c>
      <c r="D209" s="35">
        <f t="shared" si="26"/>
        <v>3.2000000000000002E-3</v>
      </c>
      <c r="E209" s="35" t="str">
        <f t="shared" si="39"/>
        <v/>
      </c>
      <c r="F209" s="35" t="str">
        <f t="shared" si="39"/>
        <v/>
      </c>
      <c r="G209" s="35" t="str">
        <f t="shared" si="39"/>
        <v/>
      </c>
      <c r="H209" s="35" t="str">
        <f t="shared" si="39"/>
        <v/>
      </c>
      <c r="I209" s="36" cm="1">
        <f t="array" ref="I209">_xlfn.IFS(H209&lt;&gt;"",H209,G209&lt;&gt;"",G209,F209&lt;&gt;"",F209,E209&lt;&gt;"",E209,D209&lt;&gt;"",D209)</f>
        <v>3.2000000000000002E-3</v>
      </c>
      <c r="J209" s="42">
        <f t="shared" si="27"/>
        <v>125854.55988056776</v>
      </c>
      <c r="K209" s="43">
        <f t="shared" si="28"/>
        <v>125854.5598805677</v>
      </c>
      <c r="L209" s="44">
        <f t="shared" si="38"/>
        <v>125854.5598805677</v>
      </c>
      <c r="M209" s="43">
        <f t="shared" si="33"/>
        <v>115561.74732795997</v>
      </c>
      <c r="N209" s="44">
        <f t="shared" si="37"/>
        <v>115561.74732795997</v>
      </c>
      <c r="O209" s="19">
        <f t="shared" si="29"/>
        <v>10292.812552607731</v>
      </c>
      <c r="P209" s="19">
        <f t="shared" si="30"/>
        <v>0</v>
      </c>
      <c r="Q209" s="45">
        <f t="shared" si="31"/>
        <v>38482485.32495103</v>
      </c>
      <c r="R209" s="34" t="str">
        <f>IF(MONTH(B209)=12,計算リスト!$C$5,計算リスト!$C$6)</f>
        <v>×</v>
      </c>
      <c r="S209" s="34" t="str">
        <f>IF(YEAR(B209)-YEAR($B$108)&lt;=$D$55,計算リスト!$C$5,計算リスト!$C$6)</f>
        <v>○</v>
      </c>
      <c r="T209" s="34" t="str">
        <f>IF(R209&amp;S209=計算リスト!$C$5&amp;計算リスト!$C$5,計算リスト!$C$5,計算リスト!$C$6)</f>
        <v>×</v>
      </c>
      <c r="U209" s="34">
        <f>IF(T209=計算リスト!$C$5,MIN($D$57,Q209*$D$54),0)</f>
        <v>0</v>
      </c>
      <c r="V209" s="14"/>
      <c r="W209" s="1"/>
      <c r="X209" s="1"/>
      <c r="Y209" s="1"/>
      <c r="Z209" s="1"/>
      <c r="AA209" s="1"/>
    </row>
    <row r="210" spans="1:27" x14ac:dyDescent="0.15">
      <c r="A210" s="14"/>
      <c r="B210" s="17">
        <f t="shared" si="34"/>
        <v>48153</v>
      </c>
      <c r="C210" s="34">
        <f t="shared" si="35"/>
        <v>319</v>
      </c>
      <c r="D210" s="35">
        <f t="shared" si="26"/>
        <v>3.2000000000000002E-3</v>
      </c>
      <c r="E210" s="35" t="str">
        <f t="shared" si="39"/>
        <v/>
      </c>
      <c r="F210" s="35" t="str">
        <f t="shared" si="39"/>
        <v/>
      </c>
      <c r="G210" s="35" t="str">
        <f t="shared" si="39"/>
        <v/>
      </c>
      <c r="H210" s="35" t="str">
        <f t="shared" si="39"/>
        <v/>
      </c>
      <c r="I210" s="36" cm="1">
        <f t="array" ref="I210">_xlfn.IFS(H210&lt;&gt;"",H210,G210&lt;&gt;"",G210,F210&lt;&gt;"",F210,E210&lt;&gt;"",E210,D210&lt;&gt;"",D210)</f>
        <v>3.2000000000000002E-3</v>
      </c>
      <c r="J210" s="42">
        <f t="shared" si="27"/>
        <v>125854.55988056776</v>
      </c>
      <c r="K210" s="43">
        <f t="shared" si="28"/>
        <v>125854.55988056767</v>
      </c>
      <c r="L210" s="44">
        <f t="shared" si="38"/>
        <v>125854.55988056767</v>
      </c>
      <c r="M210" s="43">
        <f t="shared" si="33"/>
        <v>115592.56379391406</v>
      </c>
      <c r="N210" s="44">
        <f t="shared" si="37"/>
        <v>115592.56379391406</v>
      </c>
      <c r="O210" s="19">
        <f t="shared" si="29"/>
        <v>10261.996086653609</v>
      </c>
      <c r="P210" s="19">
        <f t="shared" si="30"/>
        <v>0</v>
      </c>
      <c r="Q210" s="45">
        <f t="shared" si="31"/>
        <v>38366892.761157118</v>
      </c>
      <c r="R210" s="34" t="str">
        <f>IF(MONTH(B210)=12,計算リスト!$C$5,計算リスト!$C$6)</f>
        <v>×</v>
      </c>
      <c r="S210" s="34" t="str">
        <f>IF(YEAR(B210)-YEAR($B$108)&lt;=$D$55,計算リスト!$C$5,計算リスト!$C$6)</f>
        <v>○</v>
      </c>
      <c r="T210" s="34" t="str">
        <f>IF(R210&amp;S210=計算リスト!$C$5&amp;計算リスト!$C$5,計算リスト!$C$5,計算リスト!$C$6)</f>
        <v>×</v>
      </c>
      <c r="U210" s="34">
        <f>IF(T210=計算リスト!$C$5,MIN($D$57,Q210*$D$54),0)</f>
        <v>0</v>
      </c>
      <c r="V210" s="14"/>
      <c r="W210" s="1"/>
      <c r="X210" s="1"/>
      <c r="Y210" s="1"/>
      <c r="Z210" s="1"/>
      <c r="AA210" s="1"/>
    </row>
    <row r="211" spans="1:27" x14ac:dyDescent="0.15">
      <c r="A211" s="14"/>
      <c r="B211" s="17">
        <f t="shared" si="34"/>
        <v>48183</v>
      </c>
      <c r="C211" s="34">
        <f t="shared" si="35"/>
        <v>318</v>
      </c>
      <c r="D211" s="35">
        <f t="shared" si="26"/>
        <v>3.2000000000000002E-3</v>
      </c>
      <c r="E211" s="35" t="str">
        <f t="shared" si="39"/>
        <v/>
      </c>
      <c r="F211" s="35" t="str">
        <f t="shared" si="39"/>
        <v/>
      </c>
      <c r="G211" s="35" t="str">
        <f t="shared" si="39"/>
        <v/>
      </c>
      <c r="H211" s="35" t="str">
        <f t="shared" si="39"/>
        <v/>
      </c>
      <c r="I211" s="36" cm="1">
        <f t="array" ref="I211">_xlfn.IFS(H211&lt;&gt;"",H211,G211&lt;&gt;"",G211,F211&lt;&gt;"",F211,E211&lt;&gt;"",E211,D211&lt;&gt;"",D211)</f>
        <v>3.2000000000000002E-3</v>
      </c>
      <c r="J211" s="42">
        <f t="shared" si="27"/>
        <v>125854.55988056776</v>
      </c>
      <c r="K211" s="43">
        <f t="shared" si="28"/>
        <v>125854.55988056769</v>
      </c>
      <c r="L211" s="44">
        <f t="shared" si="38"/>
        <v>125854.55988056769</v>
      </c>
      <c r="M211" s="43">
        <f t="shared" si="33"/>
        <v>115623.38847759245</v>
      </c>
      <c r="N211" s="44">
        <f t="shared" si="37"/>
        <v>115623.38847759245</v>
      </c>
      <c r="O211" s="19">
        <f t="shared" si="29"/>
        <v>10231.171402975231</v>
      </c>
      <c r="P211" s="19">
        <f t="shared" si="30"/>
        <v>0</v>
      </c>
      <c r="Q211" s="45">
        <f t="shared" si="31"/>
        <v>38251269.372679524</v>
      </c>
      <c r="R211" s="34" t="str">
        <f>IF(MONTH(B211)=12,計算リスト!$C$5,計算リスト!$C$6)</f>
        <v>○</v>
      </c>
      <c r="S211" s="34" t="str">
        <f>IF(YEAR(B211)-YEAR($B$108)&lt;=$D$55,計算リスト!$C$5,計算リスト!$C$6)</f>
        <v>○</v>
      </c>
      <c r="T211" s="34" t="str">
        <f>IF(R211&amp;S211=計算リスト!$C$5&amp;計算リスト!$C$5,計算リスト!$C$5,計算リスト!$C$6)</f>
        <v>○</v>
      </c>
      <c r="U211" s="34">
        <f>IF(T211=計算リスト!$C$5,MIN($D$57,Q211*$D$54),0)</f>
        <v>267758.88560875668</v>
      </c>
      <c r="V211" s="14"/>
      <c r="W211" s="1"/>
      <c r="X211" s="1"/>
      <c r="Y211" s="1"/>
      <c r="Z211" s="1"/>
      <c r="AA211" s="1"/>
    </row>
    <row r="212" spans="1:27" x14ac:dyDescent="0.15">
      <c r="A212" s="14"/>
      <c r="B212" s="17">
        <f t="shared" si="34"/>
        <v>48214</v>
      </c>
      <c r="C212" s="34">
        <f t="shared" si="35"/>
        <v>317</v>
      </c>
      <c r="D212" s="35">
        <f t="shared" si="26"/>
        <v>3.2000000000000002E-3</v>
      </c>
      <c r="E212" s="35" t="str">
        <f t="shared" si="39"/>
        <v/>
      </c>
      <c r="F212" s="35" t="str">
        <f t="shared" si="39"/>
        <v/>
      </c>
      <c r="G212" s="35" t="str">
        <f t="shared" si="39"/>
        <v/>
      </c>
      <c r="H212" s="35" t="str">
        <f t="shared" si="39"/>
        <v/>
      </c>
      <c r="I212" s="36" cm="1">
        <f t="array" ref="I212">_xlfn.IFS(H212&lt;&gt;"",H212,G212&lt;&gt;"",G212,F212&lt;&gt;"",F212,E212&lt;&gt;"",E212,D212&lt;&gt;"",D212)</f>
        <v>3.2000000000000002E-3</v>
      </c>
      <c r="J212" s="42">
        <f t="shared" si="27"/>
        <v>125854.55988056776</v>
      </c>
      <c r="K212" s="43">
        <f t="shared" si="28"/>
        <v>125854.55988056769</v>
      </c>
      <c r="L212" s="44">
        <f t="shared" si="38"/>
        <v>125854.55988056769</v>
      </c>
      <c r="M212" s="43">
        <f t="shared" si="33"/>
        <v>115654.22138118648</v>
      </c>
      <c r="N212" s="44">
        <f t="shared" si="37"/>
        <v>115654.22138118648</v>
      </c>
      <c r="O212" s="19">
        <f t="shared" si="29"/>
        <v>10200.338499381207</v>
      </c>
      <c r="P212" s="19">
        <f t="shared" si="30"/>
        <v>0</v>
      </c>
      <c r="Q212" s="45">
        <f t="shared" si="31"/>
        <v>38135615.151298337</v>
      </c>
      <c r="R212" s="34" t="str">
        <f>IF(MONTH(B212)=12,計算リスト!$C$5,計算リスト!$C$6)</f>
        <v>×</v>
      </c>
      <c r="S212" s="34" t="str">
        <f>IF(YEAR(B212)-YEAR($B$108)&lt;=$D$55,計算リスト!$C$5,計算リスト!$C$6)</f>
        <v>○</v>
      </c>
      <c r="T212" s="34" t="str">
        <f>IF(R212&amp;S212=計算リスト!$C$5&amp;計算リスト!$C$5,計算リスト!$C$5,計算リスト!$C$6)</f>
        <v>×</v>
      </c>
      <c r="U212" s="34">
        <f>IF(T212=計算リスト!$C$5,MIN($D$57,Q212*$D$54),0)</f>
        <v>0</v>
      </c>
      <c r="V212" s="14"/>
      <c r="W212" s="1"/>
      <c r="X212" s="1"/>
      <c r="Y212" s="1"/>
      <c r="Z212" s="1"/>
      <c r="AA212" s="1"/>
    </row>
    <row r="213" spans="1:27" x14ac:dyDescent="0.15">
      <c r="A213" s="14"/>
      <c r="B213" s="17">
        <f t="shared" si="34"/>
        <v>48245</v>
      </c>
      <c r="C213" s="34">
        <f t="shared" si="35"/>
        <v>316</v>
      </c>
      <c r="D213" s="35">
        <f t="shared" si="26"/>
        <v>3.2000000000000002E-3</v>
      </c>
      <c r="E213" s="35" t="str">
        <f t="shared" si="39"/>
        <v/>
      </c>
      <c r="F213" s="35" t="str">
        <f t="shared" si="39"/>
        <v/>
      </c>
      <c r="G213" s="35" t="str">
        <f t="shared" si="39"/>
        <v/>
      </c>
      <c r="H213" s="35" t="str">
        <f t="shared" si="39"/>
        <v/>
      </c>
      <c r="I213" s="36" cm="1">
        <f t="array" ref="I213">_xlfn.IFS(H213&lt;&gt;"",H213,G213&lt;&gt;"",G213,F213&lt;&gt;"",F213,E213&lt;&gt;"",E213,D213&lt;&gt;"",D213)</f>
        <v>3.2000000000000002E-3</v>
      </c>
      <c r="J213" s="42">
        <f t="shared" si="27"/>
        <v>125854.55988056776</v>
      </c>
      <c r="K213" s="43">
        <f t="shared" si="28"/>
        <v>125854.55988056767</v>
      </c>
      <c r="L213" s="44">
        <f t="shared" si="38"/>
        <v>125854.55988056767</v>
      </c>
      <c r="M213" s="43">
        <f t="shared" si="33"/>
        <v>115685.06250688812</v>
      </c>
      <c r="N213" s="44">
        <f t="shared" si="37"/>
        <v>115685.06250688812</v>
      </c>
      <c r="O213" s="19">
        <f t="shared" si="29"/>
        <v>10169.497373679556</v>
      </c>
      <c r="P213" s="19">
        <f t="shared" si="30"/>
        <v>0</v>
      </c>
      <c r="Q213" s="45">
        <f t="shared" si="31"/>
        <v>38019930.088791445</v>
      </c>
      <c r="R213" s="34" t="str">
        <f>IF(MONTH(B213)=12,計算リスト!$C$5,計算リスト!$C$6)</f>
        <v>×</v>
      </c>
      <c r="S213" s="34" t="str">
        <f>IF(YEAR(B213)-YEAR($B$108)&lt;=$D$55,計算リスト!$C$5,計算リスト!$C$6)</f>
        <v>○</v>
      </c>
      <c r="T213" s="34" t="str">
        <f>IF(R213&amp;S213=計算リスト!$C$5&amp;計算リスト!$C$5,計算リスト!$C$5,計算リスト!$C$6)</f>
        <v>×</v>
      </c>
      <c r="U213" s="34">
        <f>IF(T213=計算リスト!$C$5,MIN($D$57,Q213*$D$54),0)</f>
        <v>0</v>
      </c>
      <c r="V213" s="14"/>
      <c r="W213" s="1"/>
      <c r="X213" s="1"/>
      <c r="Y213" s="1"/>
      <c r="Z213" s="1"/>
      <c r="AA213" s="1"/>
    </row>
    <row r="214" spans="1:27" x14ac:dyDescent="0.15">
      <c r="A214" s="14"/>
      <c r="B214" s="17">
        <f t="shared" si="34"/>
        <v>48274</v>
      </c>
      <c r="C214" s="34">
        <f t="shared" si="35"/>
        <v>315</v>
      </c>
      <c r="D214" s="35">
        <f t="shared" si="26"/>
        <v>3.2000000000000002E-3</v>
      </c>
      <c r="E214" s="35" t="str">
        <f t="shared" si="39"/>
        <v/>
      </c>
      <c r="F214" s="35" t="str">
        <f t="shared" si="39"/>
        <v/>
      </c>
      <c r="G214" s="35" t="str">
        <f t="shared" si="39"/>
        <v/>
      </c>
      <c r="H214" s="35" t="str">
        <f t="shared" si="39"/>
        <v/>
      </c>
      <c r="I214" s="36" cm="1">
        <f t="array" ref="I214">_xlfn.IFS(H214&lt;&gt;"",H214,G214&lt;&gt;"",G214,F214&lt;&gt;"",F214,E214&lt;&gt;"",E214,D214&lt;&gt;"",D214)</f>
        <v>3.2000000000000002E-3</v>
      </c>
      <c r="J214" s="42">
        <f t="shared" si="27"/>
        <v>125854.55988056776</v>
      </c>
      <c r="K214" s="43">
        <f t="shared" si="28"/>
        <v>125854.55988056767</v>
      </c>
      <c r="L214" s="44">
        <f t="shared" si="38"/>
        <v>125854.55988056767</v>
      </c>
      <c r="M214" s="43">
        <f t="shared" si="33"/>
        <v>115715.91185688996</v>
      </c>
      <c r="N214" s="44">
        <f t="shared" si="37"/>
        <v>115715.91185688996</v>
      </c>
      <c r="O214" s="19">
        <f t="shared" si="29"/>
        <v>10138.648023677719</v>
      </c>
      <c r="P214" s="19">
        <f t="shared" si="30"/>
        <v>0</v>
      </c>
      <c r="Q214" s="45">
        <f t="shared" si="31"/>
        <v>37904214.176934555</v>
      </c>
      <c r="R214" s="34" t="str">
        <f>IF(MONTH(B214)=12,計算リスト!$C$5,計算リスト!$C$6)</f>
        <v>×</v>
      </c>
      <c r="S214" s="34" t="str">
        <f>IF(YEAR(B214)-YEAR($B$108)&lt;=$D$55,計算リスト!$C$5,計算リスト!$C$6)</f>
        <v>○</v>
      </c>
      <c r="T214" s="34" t="str">
        <f>IF(R214&amp;S214=計算リスト!$C$5&amp;計算リスト!$C$5,計算リスト!$C$5,計算リスト!$C$6)</f>
        <v>×</v>
      </c>
      <c r="U214" s="34">
        <f>IF(T214=計算リスト!$C$5,MIN($D$57,Q214*$D$54),0)</f>
        <v>0</v>
      </c>
      <c r="V214" s="14"/>
      <c r="W214" s="1"/>
      <c r="X214" s="1"/>
      <c r="Y214" s="1"/>
      <c r="Z214" s="1"/>
      <c r="AA214" s="1"/>
    </row>
    <row r="215" spans="1:27" x14ac:dyDescent="0.15">
      <c r="A215" s="14"/>
      <c r="B215" s="17">
        <f t="shared" si="34"/>
        <v>48305</v>
      </c>
      <c r="C215" s="34">
        <f t="shared" si="35"/>
        <v>314</v>
      </c>
      <c r="D215" s="35">
        <f t="shared" si="26"/>
        <v>3.2000000000000002E-3</v>
      </c>
      <c r="E215" s="35" t="str">
        <f t="shared" si="39"/>
        <v/>
      </c>
      <c r="F215" s="35" t="str">
        <f t="shared" si="39"/>
        <v/>
      </c>
      <c r="G215" s="35" t="str">
        <f t="shared" si="39"/>
        <v/>
      </c>
      <c r="H215" s="35" t="str">
        <f t="shared" si="39"/>
        <v/>
      </c>
      <c r="I215" s="36" cm="1">
        <f t="array" ref="I215">_xlfn.IFS(H215&lt;&gt;"",H215,G215&lt;&gt;"",G215,F215&lt;&gt;"",F215,E215&lt;&gt;"",E215,D215&lt;&gt;"",D215)</f>
        <v>3.2000000000000002E-3</v>
      </c>
      <c r="J215" s="42">
        <f t="shared" si="27"/>
        <v>125854.55988056776</v>
      </c>
      <c r="K215" s="43">
        <f t="shared" si="28"/>
        <v>125854.55988056767</v>
      </c>
      <c r="L215" s="44">
        <f t="shared" si="38"/>
        <v>125854.55988056767</v>
      </c>
      <c r="M215" s="43">
        <f t="shared" si="33"/>
        <v>115746.76943338513</v>
      </c>
      <c r="N215" s="44">
        <f t="shared" si="37"/>
        <v>115746.76943338513</v>
      </c>
      <c r="O215" s="19">
        <f t="shared" si="29"/>
        <v>10107.790447182548</v>
      </c>
      <c r="P215" s="19">
        <f t="shared" si="30"/>
        <v>0</v>
      </c>
      <c r="Q215" s="45">
        <f t="shared" si="31"/>
        <v>37788467.407501169</v>
      </c>
      <c r="R215" s="34" t="str">
        <f>IF(MONTH(B215)=12,計算リスト!$C$5,計算リスト!$C$6)</f>
        <v>×</v>
      </c>
      <c r="S215" s="34" t="str">
        <f>IF(YEAR(B215)-YEAR($B$108)&lt;=$D$55,計算リスト!$C$5,計算リスト!$C$6)</f>
        <v>○</v>
      </c>
      <c r="T215" s="34" t="str">
        <f>IF(R215&amp;S215=計算リスト!$C$5&amp;計算リスト!$C$5,計算リスト!$C$5,計算リスト!$C$6)</f>
        <v>×</v>
      </c>
      <c r="U215" s="34">
        <f>IF(T215=計算リスト!$C$5,MIN($D$57,Q215*$D$54),0)</f>
        <v>0</v>
      </c>
      <c r="V215" s="14"/>
      <c r="W215" s="1"/>
      <c r="X215" s="1"/>
      <c r="Y215" s="1"/>
      <c r="Z215" s="1"/>
      <c r="AA215" s="1"/>
    </row>
    <row r="216" spans="1:27" x14ac:dyDescent="0.15">
      <c r="A216" s="14"/>
      <c r="B216" s="17">
        <f t="shared" si="34"/>
        <v>48335</v>
      </c>
      <c r="C216" s="34">
        <f t="shared" si="35"/>
        <v>313</v>
      </c>
      <c r="D216" s="35">
        <f t="shared" si="26"/>
        <v>3.2000000000000002E-3</v>
      </c>
      <c r="E216" s="35" t="str">
        <f t="shared" si="39"/>
        <v/>
      </c>
      <c r="F216" s="35" t="str">
        <f t="shared" si="39"/>
        <v/>
      </c>
      <c r="G216" s="35" t="str">
        <f t="shared" si="39"/>
        <v/>
      </c>
      <c r="H216" s="35" t="str">
        <f t="shared" si="39"/>
        <v/>
      </c>
      <c r="I216" s="36" cm="1">
        <f t="array" ref="I216">_xlfn.IFS(H216&lt;&gt;"",H216,G216&lt;&gt;"",G216,F216&lt;&gt;"",F216,E216&lt;&gt;"",E216,D216&lt;&gt;"",D216)</f>
        <v>3.2000000000000002E-3</v>
      </c>
      <c r="J216" s="42">
        <f t="shared" si="27"/>
        <v>125854.55988056776</v>
      </c>
      <c r="K216" s="43">
        <f t="shared" si="28"/>
        <v>125854.55988056767</v>
      </c>
      <c r="L216" s="44">
        <f t="shared" si="38"/>
        <v>125854.55988056767</v>
      </c>
      <c r="M216" s="43">
        <f t="shared" si="33"/>
        <v>115777.63523856735</v>
      </c>
      <c r="N216" s="44">
        <f t="shared" si="37"/>
        <v>115777.63523856735</v>
      </c>
      <c r="O216" s="19">
        <f t="shared" si="29"/>
        <v>10076.924642000313</v>
      </c>
      <c r="P216" s="19">
        <f t="shared" si="30"/>
        <v>0</v>
      </c>
      <c r="Q216" s="45">
        <f t="shared" si="31"/>
        <v>37672689.772262603</v>
      </c>
      <c r="R216" s="34" t="str">
        <f>IF(MONTH(B216)=12,計算リスト!$C$5,計算リスト!$C$6)</f>
        <v>×</v>
      </c>
      <c r="S216" s="34" t="str">
        <f>IF(YEAR(B216)-YEAR($B$108)&lt;=$D$55,計算リスト!$C$5,計算リスト!$C$6)</f>
        <v>○</v>
      </c>
      <c r="T216" s="34" t="str">
        <f>IF(R216&amp;S216=計算リスト!$C$5&amp;計算リスト!$C$5,計算リスト!$C$5,計算リスト!$C$6)</f>
        <v>×</v>
      </c>
      <c r="U216" s="34">
        <f>IF(T216=計算リスト!$C$5,MIN($D$57,Q216*$D$54),0)</f>
        <v>0</v>
      </c>
      <c r="V216" s="14"/>
      <c r="W216" s="1"/>
      <c r="X216" s="1"/>
      <c r="Y216" s="1"/>
      <c r="Z216" s="1"/>
      <c r="AA216" s="1"/>
    </row>
    <row r="217" spans="1:27" x14ac:dyDescent="0.15">
      <c r="A217" s="14"/>
      <c r="B217" s="17">
        <f t="shared" si="34"/>
        <v>48366</v>
      </c>
      <c r="C217" s="34">
        <f t="shared" si="35"/>
        <v>312</v>
      </c>
      <c r="D217" s="35">
        <f t="shared" si="26"/>
        <v>3.2000000000000002E-3</v>
      </c>
      <c r="E217" s="35" t="str">
        <f t="shared" si="39"/>
        <v/>
      </c>
      <c r="F217" s="35" t="str">
        <f t="shared" si="39"/>
        <v/>
      </c>
      <c r="G217" s="35" t="str">
        <f t="shared" si="39"/>
        <v/>
      </c>
      <c r="H217" s="35" t="str">
        <f t="shared" si="39"/>
        <v/>
      </c>
      <c r="I217" s="36" cm="1">
        <f t="array" ref="I217">_xlfn.IFS(H217&lt;&gt;"",H217,G217&lt;&gt;"",G217,F217&lt;&gt;"",F217,E217&lt;&gt;"",E217,D217&lt;&gt;"",D217)</f>
        <v>3.2000000000000002E-3</v>
      </c>
      <c r="J217" s="42">
        <f t="shared" si="27"/>
        <v>125854.55988056776</v>
      </c>
      <c r="K217" s="43">
        <f t="shared" si="28"/>
        <v>125854.55988056764</v>
      </c>
      <c r="L217" s="44">
        <f t="shared" si="38"/>
        <v>125854.55988056764</v>
      </c>
      <c r="M217" s="43">
        <f t="shared" si="33"/>
        <v>115808.50927463095</v>
      </c>
      <c r="N217" s="44">
        <f t="shared" si="37"/>
        <v>115808.50927463095</v>
      </c>
      <c r="O217" s="19">
        <f t="shared" si="29"/>
        <v>10046.050605936694</v>
      </c>
      <c r="P217" s="19">
        <f t="shared" si="30"/>
        <v>0</v>
      </c>
      <c r="Q217" s="45">
        <f t="shared" si="31"/>
        <v>37556881.262987971</v>
      </c>
      <c r="R217" s="34" t="str">
        <f>IF(MONTH(B217)=12,計算リスト!$C$5,計算リスト!$C$6)</f>
        <v>×</v>
      </c>
      <c r="S217" s="34" t="str">
        <f>IF(YEAR(B217)-YEAR($B$108)&lt;=$D$55,計算リスト!$C$5,計算リスト!$C$6)</f>
        <v>○</v>
      </c>
      <c r="T217" s="34" t="str">
        <f>IF(R217&amp;S217=計算リスト!$C$5&amp;計算リスト!$C$5,計算リスト!$C$5,計算リスト!$C$6)</f>
        <v>×</v>
      </c>
      <c r="U217" s="34">
        <f>IF(T217=計算リスト!$C$5,MIN($D$57,Q217*$D$54),0)</f>
        <v>0</v>
      </c>
      <c r="V217" s="14"/>
      <c r="W217" s="1"/>
      <c r="X217" s="1"/>
      <c r="Y217" s="1"/>
      <c r="Z217" s="1"/>
      <c r="AA217" s="1"/>
    </row>
    <row r="218" spans="1:27" x14ac:dyDescent="0.15">
      <c r="A218" s="14"/>
      <c r="B218" s="17">
        <f t="shared" si="34"/>
        <v>48396</v>
      </c>
      <c r="C218" s="34">
        <f t="shared" si="35"/>
        <v>311</v>
      </c>
      <c r="D218" s="35">
        <f t="shared" si="26"/>
        <v>3.2000000000000002E-3</v>
      </c>
      <c r="E218" s="35" t="str">
        <f t="shared" si="39"/>
        <v/>
      </c>
      <c r="F218" s="35" t="str">
        <f t="shared" si="39"/>
        <v/>
      </c>
      <c r="G218" s="35" t="str">
        <f t="shared" si="39"/>
        <v/>
      </c>
      <c r="H218" s="35" t="str">
        <f t="shared" si="39"/>
        <v/>
      </c>
      <c r="I218" s="36" cm="1">
        <f t="array" ref="I218">_xlfn.IFS(H218&lt;&gt;"",H218,G218&lt;&gt;"",G218,F218&lt;&gt;"",F218,E218&lt;&gt;"",E218,D218&lt;&gt;"",D218)</f>
        <v>3.2000000000000002E-3</v>
      </c>
      <c r="J218" s="42">
        <f t="shared" si="27"/>
        <v>125854.55988056776</v>
      </c>
      <c r="K218" s="43">
        <f t="shared" si="28"/>
        <v>125854.55988056766</v>
      </c>
      <c r="L218" s="44">
        <f t="shared" si="38"/>
        <v>125854.55988056766</v>
      </c>
      <c r="M218" s="43">
        <f t="shared" si="33"/>
        <v>115839.39154377086</v>
      </c>
      <c r="N218" s="44">
        <f t="shared" si="37"/>
        <v>115839.39154377086</v>
      </c>
      <c r="O218" s="19">
        <f t="shared" si="29"/>
        <v>10015.168336796793</v>
      </c>
      <c r="P218" s="19">
        <f t="shared" si="30"/>
        <v>0</v>
      </c>
      <c r="Q218" s="45">
        <f t="shared" si="31"/>
        <v>37441041.871444203</v>
      </c>
      <c r="R218" s="34" t="str">
        <f>IF(MONTH(B218)=12,計算リスト!$C$5,計算リスト!$C$6)</f>
        <v>×</v>
      </c>
      <c r="S218" s="34" t="str">
        <f>IF(YEAR(B218)-YEAR($B$108)&lt;=$D$55,計算リスト!$C$5,計算リスト!$C$6)</f>
        <v>○</v>
      </c>
      <c r="T218" s="34" t="str">
        <f>IF(R218&amp;S218=計算リスト!$C$5&amp;計算リスト!$C$5,計算リスト!$C$5,計算リスト!$C$6)</f>
        <v>×</v>
      </c>
      <c r="U218" s="34">
        <f>IF(T218=計算リスト!$C$5,MIN($D$57,Q218*$D$54),0)</f>
        <v>0</v>
      </c>
      <c r="V218" s="14"/>
      <c r="W218" s="1"/>
      <c r="X218" s="1"/>
      <c r="Y218" s="1"/>
      <c r="Z218" s="1"/>
      <c r="AA218" s="1"/>
    </row>
    <row r="219" spans="1:27" x14ac:dyDescent="0.15">
      <c r="A219" s="14"/>
      <c r="B219" s="17">
        <f t="shared" si="34"/>
        <v>48427</v>
      </c>
      <c r="C219" s="34">
        <f t="shared" si="35"/>
        <v>310</v>
      </c>
      <c r="D219" s="35">
        <f t="shared" si="26"/>
        <v>3.2000000000000002E-3</v>
      </c>
      <c r="E219" s="35" t="str">
        <f t="shared" si="39"/>
        <v/>
      </c>
      <c r="F219" s="35" t="str">
        <f t="shared" si="39"/>
        <v/>
      </c>
      <c r="G219" s="35" t="str">
        <f t="shared" si="39"/>
        <v/>
      </c>
      <c r="H219" s="35" t="str">
        <f t="shared" si="39"/>
        <v/>
      </c>
      <c r="I219" s="36" cm="1">
        <f t="array" ref="I219">_xlfn.IFS(H219&lt;&gt;"",H219,G219&lt;&gt;"",G219,F219&lt;&gt;"",F219,E219&lt;&gt;"",E219,D219&lt;&gt;"",D219)</f>
        <v>3.2000000000000002E-3</v>
      </c>
      <c r="J219" s="42">
        <f t="shared" si="27"/>
        <v>125854.55988056776</v>
      </c>
      <c r="K219" s="43">
        <f t="shared" si="28"/>
        <v>125854.55988056769</v>
      </c>
      <c r="L219" s="44">
        <f t="shared" si="38"/>
        <v>125854.55988056769</v>
      </c>
      <c r="M219" s="43">
        <f t="shared" si="33"/>
        <v>115870.28204818256</v>
      </c>
      <c r="N219" s="44">
        <f t="shared" si="37"/>
        <v>115870.28204818256</v>
      </c>
      <c r="O219" s="19">
        <f t="shared" si="29"/>
        <v>9984.2778323851217</v>
      </c>
      <c r="P219" s="19">
        <f t="shared" si="30"/>
        <v>0</v>
      </c>
      <c r="Q219" s="45">
        <f t="shared" si="31"/>
        <v>37325171.589396022</v>
      </c>
      <c r="R219" s="34" t="str">
        <f>IF(MONTH(B219)=12,計算リスト!$C$5,計算リスト!$C$6)</f>
        <v>×</v>
      </c>
      <c r="S219" s="34" t="str">
        <f>IF(YEAR(B219)-YEAR($B$108)&lt;=$D$55,計算リスト!$C$5,計算リスト!$C$6)</f>
        <v>○</v>
      </c>
      <c r="T219" s="34" t="str">
        <f>IF(R219&amp;S219=計算リスト!$C$5&amp;計算リスト!$C$5,計算リスト!$C$5,計算リスト!$C$6)</f>
        <v>×</v>
      </c>
      <c r="U219" s="34">
        <f>IF(T219=計算リスト!$C$5,MIN($D$57,Q219*$D$54),0)</f>
        <v>0</v>
      </c>
      <c r="V219" s="14"/>
      <c r="W219" s="1"/>
      <c r="X219" s="1"/>
      <c r="Y219" s="1"/>
      <c r="Z219" s="1"/>
      <c r="AA219" s="1"/>
    </row>
    <row r="220" spans="1:27" x14ac:dyDescent="0.15">
      <c r="A220" s="14"/>
      <c r="B220" s="17">
        <f t="shared" si="34"/>
        <v>48458</v>
      </c>
      <c r="C220" s="34">
        <f t="shared" si="35"/>
        <v>309</v>
      </c>
      <c r="D220" s="35">
        <f t="shared" si="26"/>
        <v>3.2000000000000002E-3</v>
      </c>
      <c r="E220" s="35" t="str">
        <f t="shared" si="39"/>
        <v/>
      </c>
      <c r="F220" s="35" t="str">
        <f t="shared" si="39"/>
        <v/>
      </c>
      <c r="G220" s="35" t="str">
        <f t="shared" si="39"/>
        <v/>
      </c>
      <c r="H220" s="35" t="str">
        <f t="shared" si="39"/>
        <v/>
      </c>
      <c r="I220" s="36" cm="1">
        <f t="array" ref="I220">_xlfn.IFS(H220&lt;&gt;"",H220,G220&lt;&gt;"",G220,F220&lt;&gt;"",F220,E220&lt;&gt;"",E220,D220&lt;&gt;"",D220)</f>
        <v>3.2000000000000002E-3</v>
      </c>
      <c r="J220" s="42">
        <f t="shared" si="27"/>
        <v>125854.55988056776</v>
      </c>
      <c r="K220" s="43">
        <f t="shared" si="28"/>
        <v>125854.55988056769</v>
      </c>
      <c r="L220" s="44">
        <f t="shared" si="38"/>
        <v>125854.55988056769</v>
      </c>
      <c r="M220" s="43">
        <f t="shared" si="33"/>
        <v>115901.18079006208</v>
      </c>
      <c r="N220" s="44">
        <f t="shared" si="37"/>
        <v>115901.18079006208</v>
      </c>
      <c r="O220" s="19">
        <f t="shared" si="29"/>
        <v>9953.3790905056067</v>
      </c>
      <c r="P220" s="19">
        <f t="shared" si="30"/>
        <v>0</v>
      </c>
      <c r="Q220" s="45">
        <f t="shared" si="31"/>
        <v>37209270.408605963</v>
      </c>
      <c r="R220" s="34" t="str">
        <f>IF(MONTH(B220)=12,計算リスト!$C$5,計算リスト!$C$6)</f>
        <v>×</v>
      </c>
      <c r="S220" s="34" t="str">
        <f>IF(YEAR(B220)-YEAR($B$108)&lt;=$D$55,計算リスト!$C$5,計算リスト!$C$6)</f>
        <v>○</v>
      </c>
      <c r="T220" s="34" t="str">
        <f>IF(R220&amp;S220=計算リスト!$C$5&amp;計算リスト!$C$5,計算リスト!$C$5,計算リスト!$C$6)</f>
        <v>×</v>
      </c>
      <c r="U220" s="34">
        <f>IF(T220=計算リスト!$C$5,MIN($D$57,Q220*$D$54),0)</f>
        <v>0</v>
      </c>
      <c r="V220" s="14"/>
      <c r="W220" s="1"/>
      <c r="X220" s="1"/>
      <c r="Y220" s="1"/>
      <c r="Z220" s="1"/>
      <c r="AA220" s="1"/>
    </row>
    <row r="221" spans="1:27" x14ac:dyDescent="0.15">
      <c r="A221" s="14"/>
      <c r="B221" s="17">
        <f t="shared" si="34"/>
        <v>48488</v>
      </c>
      <c r="C221" s="34">
        <f t="shared" si="35"/>
        <v>308</v>
      </c>
      <c r="D221" s="35">
        <f t="shared" si="26"/>
        <v>3.2000000000000002E-3</v>
      </c>
      <c r="E221" s="35" t="str">
        <f t="shared" si="39"/>
        <v/>
      </c>
      <c r="F221" s="35" t="str">
        <f t="shared" si="39"/>
        <v/>
      </c>
      <c r="G221" s="35" t="str">
        <f t="shared" si="39"/>
        <v/>
      </c>
      <c r="H221" s="35" t="str">
        <f t="shared" si="39"/>
        <v/>
      </c>
      <c r="I221" s="36" cm="1">
        <f t="array" ref="I221">_xlfn.IFS(H221&lt;&gt;"",H221,G221&lt;&gt;"",G221,F221&lt;&gt;"",F221,E221&lt;&gt;"",E221,D221&lt;&gt;"",D221)</f>
        <v>3.2000000000000002E-3</v>
      </c>
      <c r="J221" s="42">
        <f t="shared" si="27"/>
        <v>125854.55988056776</v>
      </c>
      <c r="K221" s="43">
        <f t="shared" si="28"/>
        <v>125854.55988056769</v>
      </c>
      <c r="L221" s="44">
        <f t="shared" si="38"/>
        <v>125854.55988056769</v>
      </c>
      <c r="M221" s="43">
        <f t="shared" si="33"/>
        <v>115932.08777160609</v>
      </c>
      <c r="N221" s="44">
        <f t="shared" si="37"/>
        <v>115932.08777160609</v>
      </c>
      <c r="O221" s="19">
        <f t="shared" si="29"/>
        <v>9922.4721089615905</v>
      </c>
      <c r="P221" s="19">
        <f t="shared" si="30"/>
        <v>0</v>
      </c>
      <c r="Q221" s="45">
        <f t="shared" si="31"/>
        <v>37093338.320834354</v>
      </c>
      <c r="R221" s="34" t="str">
        <f>IF(MONTH(B221)=12,計算リスト!$C$5,計算リスト!$C$6)</f>
        <v>×</v>
      </c>
      <c r="S221" s="34" t="str">
        <f>IF(YEAR(B221)-YEAR($B$108)&lt;=$D$55,計算リスト!$C$5,計算リスト!$C$6)</f>
        <v>○</v>
      </c>
      <c r="T221" s="34" t="str">
        <f>IF(R221&amp;S221=計算リスト!$C$5&amp;計算リスト!$C$5,計算リスト!$C$5,計算リスト!$C$6)</f>
        <v>×</v>
      </c>
      <c r="U221" s="34">
        <f>IF(T221=計算リスト!$C$5,MIN($D$57,Q221*$D$54),0)</f>
        <v>0</v>
      </c>
      <c r="V221" s="14"/>
      <c r="W221" s="1"/>
      <c r="X221" s="1"/>
      <c r="Y221" s="1"/>
      <c r="Z221" s="1"/>
      <c r="AA221" s="1"/>
    </row>
    <row r="222" spans="1:27" x14ac:dyDescent="0.15">
      <c r="A222" s="14"/>
      <c r="B222" s="17">
        <f t="shared" si="34"/>
        <v>48519</v>
      </c>
      <c r="C222" s="34">
        <f t="shared" si="35"/>
        <v>307</v>
      </c>
      <c r="D222" s="35">
        <f t="shared" si="26"/>
        <v>3.2000000000000002E-3</v>
      </c>
      <c r="E222" s="35" t="str">
        <f t="shared" si="39"/>
        <v/>
      </c>
      <c r="F222" s="35" t="str">
        <f t="shared" si="39"/>
        <v/>
      </c>
      <c r="G222" s="35" t="str">
        <f t="shared" si="39"/>
        <v/>
      </c>
      <c r="H222" s="35" t="str">
        <f t="shared" si="39"/>
        <v/>
      </c>
      <c r="I222" s="36" cm="1">
        <f t="array" ref="I222">_xlfn.IFS(H222&lt;&gt;"",H222,G222&lt;&gt;"",G222,F222&lt;&gt;"",F222,E222&lt;&gt;"",E222,D222&lt;&gt;"",D222)</f>
        <v>3.2000000000000002E-3</v>
      </c>
      <c r="J222" s="42">
        <f t="shared" si="27"/>
        <v>125854.55988056776</v>
      </c>
      <c r="K222" s="43">
        <f t="shared" si="28"/>
        <v>125854.55988056767</v>
      </c>
      <c r="L222" s="44">
        <f t="shared" si="38"/>
        <v>125854.55988056767</v>
      </c>
      <c r="M222" s="43">
        <f t="shared" si="33"/>
        <v>115963.00299501185</v>
      </c>
      <c r="N222" s="44">
        <f t="shared" si="37"/>
        <v>115963.00299501185</v>
      </c>
      <c r="O222" s="19">
        <f t="shared" si="29"/>
        <v>9891.5568855558286</v>
      </c>
      <c r="P222" s="19">
        <f t="shared" si="30"/>
        <v>0</v>
      </c>
      <c r="Q222" s="45">
        <f t="shared" si="31"/>
        <v>36977375.317839339</v>
      </c>
      <c r="R222" s="34" t="str">
        <f>IF(MONTH(B222)=12,計算リスト!$C$5,計算リスト!$C$6)</f>
        <v>×</v>
      </c>
      <c r="S222" s="34" t="str">
        <f>IF(YEAR(B222)-YEAR($B$108)&lt;=$D$55,計算リスト!$C$5,計算リスト!$C$6)</f>
        <v>○</v>
      </c>
      <c r="T222" s="34" t="str">
        <f>IF(R222&amp;S222=計算リスト!$C$5&amp;計算リスト!$C$5,計算リスト!$C$5,計算リスト!$C$6)</f>
        <v>×</v>
      </c>
      <c r="U222" s="34">
        <f>IF(T222=計算リスト!$C$5,MIN($D$57,Q222*$D$54),0)</f>
        <v>0</v>
      </c>
      <c r="V222" s="14"/>
      <c r="W222" s="1"/>
      <c r="X222" s="1"/>
      <c r="Y222" s="1"/>
      <c r="Z222" s="1"/>
      <c r="AA222" s="1"/>
    </row>
    <row r="223" spans="1:27" x14ac:dyDescent="0.15">
      <c r="A223" s="14"/>
      <c r="B223" s="17">
        <f t="shared" si="34"/>
        <v>48549</v>
      </c>
      <c r="C223" s="34">
        <f t="shared" si="35"/>
        <v>306</v>
      </c>
      <c r="D223" s="35">
        <f t="shared" si="26"/>
        <v>3.2000000000000002E-3</v>
      </c>
      <c r="E223" s="35" t="str">
        <f t="shared" si="39"/>
        <v/>
      </c>
      <c r="F223" s="35" t="str">
        <f t="shared" si="39"/>
        <v/>
      </c>
      <c r="G223" s="35" t="str">
        <f t="shared" si="39"/>
        <v/>
      </c>
      <c r="H223" s="35" t="str">
        <f t="shared" si="39"/>
        <v/>
      </c>
      <c r="I223" s="36" cm="1">
        <f t="array" ref="I223">_xlfn.IFS(H223&lt;&gt;"",H223,G223&lt;&gt;"",G223,F223&lt;&gt;"",F223,E223&lt;&gt;"",E223,D223&lt;&gt;"",D223)</f>
        <v>3.2000000000000002E-3</v>
      </c>
      <c r="J223" s="42">
        <f t="shared" si="27"/>
        <v>125854.55988056776</v>
      </c>
      <c r="K223" s="43">
        <f t="shared" si="28"/>
        <v>125854.55988056767</v>
      </c>
      <c r="L223" s="44">
        <f t="shared" si="38"/>
        <v>125854.55988056767</v>
      </c>
      <c r="M223" s="43">
        <f t="shared" si="33"/>
        <v>115993.92646247717</v>
      </c>
      <c r="N223" s="44">
        <f t="shared" si="37"/>
        <v>115993.92646247717</v>
      </c>
      <c r="O223" s="19">
        <f t="shared" si="29"/>
        <v>9860.6334180904905</v>
      </c>
      <c r="P223" s="19">
        <f t="shared" si="30"/>
        <v>0</v>
      </c>
      <c r="Q223" s="45">
        <f t="shared" si="31"/>
        <v>36861381.39137686</v>
      </c>
      <c r="R223" s="34" t="str">
        <f>IF(MONTH(B223)=12,計算リスト!$C$5,計算リスト!$C$6)</f>
        <v>○</v>
      </c>
      <c r="S223" s="34" t="str">
        <f>IF(YEAR(B223)-YEAR($B$108)&lt;=$D$55,計算リスト!$C$5,計算リスト!$C$6)</f>
        <v>○</v>
      </c>
      <c r="T223" s="34" t="str">
        <f>IF(R223&amp;S223=計算リスト!$C$5&amp;計算リスト!$C$5,計算リスト!$C$5,計算リスト!$C$6)</f>
        <v>○</v>
      </c>
      <c r="U223" s="34">
        <f>IF(T223=計算リスト!$C$5,MIN($D$57,Q223*$D$54),0)</f>
        <v>258029.66973963802</v>
      </c>
      <c r="V223" s="14"/>
      <c r="W223" s="1"/>
      <c r="X223" s="1"/>
      <c r="Y223" s="1"/>
      <c r="Z223" s="1"/>
      <c r="AA223" s="1"/>
    </row>
    <row r="224" spans="1:27" x14ac:dyDescent="0.15">
      <c r="A224" s="14"/>
      <c r="B224" s="17">
        <f t="shared" si="34"/>
        <v>48580</v>
      </c>
      <c r="C224" s="34">
        <f t="shared" si="35"/>
        <v>305</v>
      </c>
      <c r="D224" s="35">
        <f t="shared" si="26"/>
        <v>3.2000000000000002E-3</v>
      </c>
      <c r="E224" s="35" t="str">
        <f t="shared" si="39"/>
        <v/>
      </c>
      <c r="F224" s="35" t="str">
        <f t="shared" si="39"/>
        <v/>
      </c>
      <c r="G224" s="35" t="str">
        <f t="shared" si="39"/>
        <v/>
      </c>
      <c r="H224" s="35" t="str">
        <f t="shared" si="39"/>
        <v/>
      </c>
      <c r="I224" s="36" cm="1">
        <f t="array" ref="I224">_xlfn.IFS(H224&lt;&gt;"",H224,G224&lt;&gt;"",G224,F224&lt;&gt;"",F224,E224&lt;&gt;"",E224,D224&lt;&gt;"",D224)</f>
        <v>3.2000000000000002E-3</v>
      </c>
      <c r="J224" s="42">
        <f t="shared" si="27"/>
        <v>125854.55988056776</v>
      </c>
      <c r="K224" s="43">
        <f t="shared" si="28"/>
        <v>125854.55988056767</v>
      </c>
      <c r="L224" s="44">
        <f t="shared" si="38"/>
        <v>125854.55988056767</v>
      </c>
      <c r="M224" s="43">
        <f t="shared" si="33"/>
        <v>116024.85817620051</v>
      </c>
      <c r="N224" s="44">
        <f t="shared" si="37"/>
        <v>116024.85817620051</v>
      </c>
      <c r="O224" s="19">
        <f t="shared" si="29"/>
        <v>9829.701704367164</v>
      </c>
      <c r="P224" s="19">
        <f t="shared" si="30"/>
        <v>0</v>
      </c>
      <c r="Q224" s="45">
        <f t="shared" si="31"/>
        <v>36745356.533200659</v>
      </c>
      <c r="R224" s="34" t="str">
        <f>IF(MONTH(B224)=12,計算リスト!$C$5,計算リスト!$C$6)</f>
        <v>×</v>
      </c>
      <c r="S224" s="34" t="str">
        <f>IF(YEAR(B224)-YEAR($B$108)&lt;=$D$55,計算リスト!$C$5,計算リスト!$C$6)</f>
        <v>○</v>
      </c>
      <c r="T224" s="34" t="str">
        <f>IF(R224&amp;S224=計算リスト!$C$5&amp;計算リスト!$C$5,計算リスト!$C$5,計算リスト!$C$6)</f>
        <v>×</v>
      </c>
      <c r="U224" s="34">
        <f>IF(T224=計算リスト!$C$5,MIN($D$57,Q224*$D$54),0)</f>
        <v>0</v>
      </c>
      <c r="V224" s="14"/>
      <c r="W224" s="1"/>
      <c r="X224" s="1"/>
      <c r="Y224" s="1"/>
      <c r="Z224" s="1"/>
      <c r="AA224" s="1"/>
    </row>
    <row r="225" spans="1:27" x14ac:dyDescent="0.15">
      <c r="A225" s="14"/>
      <c r="B225" s="17">
        <f t="shared" si="34"/>
        <v>48611</v>
      </c>
      <c r="C225" s="34">
        <f t="shared" si="35"/>
        <v>304</v>
      </c>
      <c r="D225" s="35">
        <f t="shared" si="26"/>
        <v>3.2000000000000002E-3</v>
      </c>
      <c r="E225" s="35" t="str">
        <f t="shared" si="39"/>
        <v/>
      </c>
      <c r="F225" s="35" t="str">
        <f t="shared" si="39"/>
        <v/>
      </c>
      <c r="G225" s="35" t="str">
        <f t="shared" si="39"/>
        <v/>
      </c>
      <c r="H225" s="35" t="str">
        <f t="shared" si="39"/>
        <v/>
      </c>
      <c r="I225" s="36" cm="1">
        <f t="array" ref="I225">_xlfn.IFS(H225&lt;&gt;"",H225,G225&lt;&gt;"",G225,F225&lt;&gt;"",F225,E225&lt;&gt;"",E225,D225&lt;&gt;"",D225)</f>
        <v>3.2000000000000002E-3</v>
      </c>
      <c r="J225" s="42">
        <f t="shared" si="27"/>
        <v>125854.55988056776</v>
      </c>
      <c r="K225" s="43">
        <f t="shared" si="28"/>
        <v>125854.55988056766</v>
      </c>
      <c r="L225" s="44">
        <f t="shared" si="38"/>
        <v>125854.55988056766</v>
      </c>
      <c r="M225" s="43">
        <f t="shared" si="33"/>
        <v>116055.79813838081</v>
      </c>
      <c r="N225" s="44">
        <f t="shared" si="37"/>
        <v>116055.79813838081</v>
      </c>
      <c r="O225" s="19">
        <f t="shared" si="29"/>
        <v>9798.7617421868435</v>
      </c>
      <c r="P225" s="19">
        <f t="shared" si="30"/>
        <v>0</v>
      </c>
      <c r="Q225" s="45">
        <f t="shared" si="31"/>
        <v>36629300.735062279</v>
      </c>
      <c r="R225" s="34" t="str">
        <f>IF(MONTH(B225)=12,計算リスト!$C$5,計算リスト!$C$6)</f>
        <v>×</v>
      </c>
      <c r="S225" s="34" t="str">
        <f>IF(YEAR(B225)-YEAR($B$108)&lt;=$D$55,計算リスト!$C$5,計算リスト!$C$6)</f>
        <v>○</v>
      </c>
      <c r="T225" s="34" t="str">
        <f>IF(R225&amp;S225=計算リスト!$C$5&amp;計算リスト!$C$5,計算リスト!$C$5,計算リスト!$C$6)</f>
        <v>×</v>
      </c>
      <c r="U225" s="34">
        <f>IF(T225=計算リスト!$C$5,MIN($D$57,Q225*$D$54),0)</f>
        <v>0</v>
      </c>
      <c r="V225" s="14"/>
      <c r="W225" s="1"/>
      <c r="X225" s="1"/>
      <c r="Y225" s="1"/>
      <c r="Z225" s="1"/>
      <c r="AA225" s="1"/>
    </row>
    <row r="226" spans="1:27" x14ac:dyDescent="0.15">
      <c r="A226" s="14"/>
      <c r="B226" s="17">
        <f t="shared" si="34"/>
        <v>48639</v>
      </c>
      <c r="C226" s="34">
        <f t="shared" si="35"/>
        <v>303</v>
      </c>
      <c r="D226" s="35">
        <f t="shared" si="26"/>
        <v>3.2000000000000002E-3</v>
      </c>
      <c r="E226" s="35" t="str">
        <f t="shared" si="39"/>
        <v/>
      </c>
      <c r="F226" s="35" t="str">
        <f t="shared" si="39"/>
        <v/>
      </c>
      <c r="G226" s="35" t="str">
        <f t="shared" si="39"/>
        <v/>
      </c>
      <c r="H226" s="35" t="str">
        <f t="shared" si="39"/>
        <v/>
      </c>
      <c r="I226" s="36" cm="1">
        <f t="array" ref="I226">_xlfn.IFS(H226&lt;&gt;"",H226,G226&lt;&gt;"",G226,F226&lt;&gt;"",F226,E226&lt;&gt;"",E226,D226&lt;&gt;"",D226)</f>
        <v>3.2000000000000002E-3</v>
      </c>
      <c r="J226" s="42">
        <f t="shared" si="27"/>
        <v>125854.55988056776</v>
      </c>
      <c r="K226" s="43">
        <f t="shared" si="28"/>
        <v>125854.55988056766</v>
      </c>
      <c r="L226" s="44">
        <f t="shared" si="38"/>
        <v>125854.55988056766</v>
      </c>
      <c r="M226" s="43">
        <f t="shared" si="33"/>
        <v>116086.74635121772</v>
      </c>
      <c r="N226" s="44">
        <f t="shared" si="37"/>
        <v>116086.74635121772</v>
      </c>
      <c r="O226" s="19">
        <f t="shared" si="29"/>
        <v>9767.8135293499417</v>
      </c>
      <c r="P226" s="19">
        <f t="shared" si="30"/>
        <v>0</v>
      </c>
      <c r="Q226" s="45">
        <f t="shared" si="31"/>
        <v>36513213.988711059</v>
      </c>
      <c r="R226" s="34" t="str">
        <f>IF(MONTH(B226)=12,計算リスト!$C$5,計算リスト!$C$6)</f>
        <v>×</v>
      </c>
      <c r="S226" s="34" t="str">
        <f>IF(YEAR(B226)-YEAR($B$108)&lt;=$D$55,計算リスト!$C$5,計算リスト!$C$6)</f>
        <v>○</v>
      </c>
      <c r="T226" s="34" t="str">
        <f>IF(R226&amp;S226=計算リスト!$C$5&amp;計算リスト!$C$5,計算リスト!$C$5,計算リスト!$C$6)</f>
        <v>×</v>
      </c>
      <c r="U226" s="34">
        <f>IF(T226=計算リスト!$C$5,MIN($D$57,Q226*$D$54),0)</f>
        <v>0</v>
      </c>
      <c r="V226" s="14"/>
      <c r="W226" s="1"/>
      <c r="X226" s="1"/>
      <c r="Y226" s="1"/>
      <c r="Z226" s="1"/>
      <c r="AA226" s="1"/>
    </row>
    <row r="227" spans="1:27" x14ac:dyDescent="0.15">
      <c r="A227" s="14"/>
      <c r="B227" s="17">
        <f t="shared" si="34"/>
        <v>48670</v>
      </c>
      <c r="C227" s="34">
        <f t="shared" si="35"/>
        <v>302</v>
      </c>
      <c r="D227" s="35">
        <f t="shared" si="26"/>
        <v>3.2000000000000002E-3</v>
      </c>
      <c r="E227" s="35" t="str">
        <f t="shared" si="39"/>
        <v/>
      </c>
      <c r="F227" s="35" t="str">
        <f t="shared" si="39"/>
        <v/>
      </c>
      <c r="G227" s="35" t="str">
        <f t="shared" si="39"/>
        <v/>
      </c>
      <c r="H227" s="35" t="str">
        <f t="shared" si="39"/>
        <v/>
      </c>
      <c r="I227" s="36" cm="1">
        <f t="array" ref="I227">_xlfn.IFS(H227&lt;&gt;"",H227,G227&lt;&gt;"",G227,F227&lt;&gt;"",F227,E227&lt;&gt;"",E227,D227&lt;&gt;"",D227)</f>
        <v>3.2000000000000002E-3</v>
      </c>
      <c r="J227" s="42">
        <f t="shared" si="27"/>
        <v>125854.55988056776</v>
      </c>
      <c r="K227" s="43">
        <f t="shared" si="28"/>
        <v>125854.55988056766</v>
      </c>
      <c r="L227" s="44">
        <f t="shared" si="38"/>
        <v>125854.55988056766</v>
      </c>
      <c r="M227" s="43">
        <f t="shared" si="33"/>
        <v>116117.70281691138</v>
      </c>
      <c r="N227" s="44">
        <f t="shared" si="37"/>
        <v>116117.70281691138</v>
      </c>
      <c r="O227" s="19">
        <f t="shared" si="29"/>
        <v>9736.8570636562836</v>
      </c>
      <c r="P227" s="19">
        <f t="shared" si="30"/>
        <v>0</v>
      </c>
      <c r="Q227" s="45">
        <f t="shared" si="31"/>
        <v>36397096.285894148</v>
      </c>
      <c r="R227" s="34" t="str">
        <f>IF(MONTH(B227)=12,計算リスト!$C$5,計算リスト!$C$6)</f>
        <v>×</v>
      </c>
      <c r="S227" s="34" t="str">
        <f>IF(YEAR(B227)-YEAR($B$108)&lt;=$D$55,計算リスト!$C$5,計算リスト!$C$6)</f>
        <v>○</v>
      </c>
      <c r="T227" s="34" t="str">
        <f>IF(R227&amp;S227=計算リスト!$C$5&amp;計算リスト!$C$5,計算リスト!$C$5,計算リスト!$C$6)</f>
        <v>×</v>
      </c>
      <c r="U227" s="34">
        <f>IF(T227=計算リスト!$C$5,MIN($D$57,Q227*$D$54),0)</f>
        <v>0</v>
      </c>
      <c r="V227" s="14"/>
      <c r="W227" s="1"/>
      <c r="X227" s="1"/>
      <c r="Y227" s="1"/>
      <c r="Z227" s="1"/>
      <c r="AA227" s="1"/>
    </row>
    <row r="228" spans="1:27" x14ac:dyDescent="0.15">
      <c r="A228" s="14"/>
      <c r="B228" s="17">
        <f t="shared" si="34"/>
        <v>48700</v>
      </c>
      <c r="C228" s="34">
        <f t="shared" si="35"/>
        <v>301</v>
      </c>
      <c r="D228" s="35">
        <f t="shared" si="26"/>
        <v>3.2000000000000002E-3</v>
      </c>
      <c r="E228" s="35" t="str">
        <f t="shared" ref="E228:H247" si="40">IF(F$36&lt;&gt;"",IF($B228&gt;=F$36,F$41,""),"")</f>
        <v/>
      </c>
      <c r="F228" s="35" t="str">
        <f t="shared" si="40"/>
        <v/>
      </c>
      <c r="G228" s="35" t="str">
        <f t="shared" si="40"/>
        <v/>
      </c>
      <c r="H228" s="35" t="str">
        <f t="shared" si="40"/>
        <v/>
      </c>
      <c r="I228" s="36" cm="1">
        <f t="array" ref="I228">_xlfn.IFS(H228&lt;&gt;"",H228,G228&lt;&gt;"",G228,F228&lt;&gt;"",F228,E228&lt;&gt;"",E228,D228&lt;&gt;"",D228)</f>
        <v>3.2000000000000002E-3</v>
      </c>
      <c r="J228" s="42">
        <f t="shared" si="27"/>
        <v>125854.55988056776</v>
      </c>
      <c r="K228" s="43">
        <f t="shared" si="28"/>
        <v>125854.55988056764</v>
      </c>
      <c r="L228" s="44">
        <f t="shared" si="38"/>
        <v>125854.55988056764</v>
      </c>
      <c r="M228" s="43">
        <f t="shared" si="33"/>
        <v>116148.66753766254</v>
      </c>
      <c r="N228" s="44">
        <f t="shared" si="37"/>
        <v>116148.66753766254</v>
      </c>
      <c r="O228" s="19">
        <f t="shared" si="29"/>
        <v>9705.8923429051065</v>
      </c>
      <c r="P228" s="19">
        <f t="shared" si="30"/>
        <v>0</v>
      </c>
      <c r="Q228" s="45">
        <f t="shared" si="31"/>
        <v>36280947.618356489</v>
      </c>
      <c r="R228" s="34" t="str">
        <f>IF(MONTH(B228)=12,計算リスト!$C$5,計算リスト!$C$6)</f>
        <v>×</v>
      </c>
      <c r="S228" s="34" t="str">
        <f>IF(YEAR(B228)-YEAR($B$108)&lt;=$D$55,計算リスト!$C$5,計算リスト!$C$6)</f>
        <v>○</v>
      </c>
      <c r="T228" s="34" t="str">
        <f>IF(R228&amp;S228=計算リスト!$C$5&amp;計算リスト!$C$5,計算リスト!$C$5,計算リスト!$C$6)</f>
        <v>×</v>
      </c>
      <c r="U228" s="34">
        <f>IF(T228=計算リスト!$C$5,MIN($D$57,Q228*$D$54),0)</f>
        <v>0</v>
      </c>
      <c r="V228" s="14"/>
      <c r="W228" s="1"/>
      <c r="X228" s="1"/>
      <c r="Y228" s="1"/>
      <c r="Z228" s="1"/>
      <c r="AA228" s="1"/>
    </row>
    <row r="229" spans="1:27" x14ac:dyDescent="0.15">
      <c r="A229" s="14"/>
      <c r="B229" s="17">
        <f t="shared" si="34"/>
        <v>48731</v>
      </c>
      <c r="C229" s="34">
        <f t="shared" si="35"/>
        <v>300</v>
      </c>
      <c r="D229" s="35">
        <f t="shared" si="26"/>
        <v>3.2000000000000002E-3</v>
      </c>
      <c r="E229" s="35" t="str">
        <f t="shared" si="40"/>
        <v/>
      </c>
      <c r="F229" s="35" t="str">
        <f t="shared" si="40"/>
        <v/>
      </c>
      <c r="G229" s="35" t="str">
        <f t="shared" si="40"/>
        <v/>
      </c>
      <c r="H229" s="35" t="str">
        <f t="shared" si="40"/>
        <v/>
      </c>
      <c r="I229" s="36" cm="1">
        <f t="array" ref="I229">_xlfn.IFS(H229&lt;&gt;"",H229,G229&lt;&gt;"",G229,F229&lt;&gt;"",F229,E229&lt;&gt;"",E229,D229&lt;&gt;"",D229)</f>
        <v>3.2000000000000002E-3</v>
      </c>
      <c r="J229" s="42">
        <f t="shared" si="27"/>
        <v>125854.55988056776</v>
      </c>
      <c r="K229" s="43">
        <f t="shared" si="28"/>
        <v>125854.55988056769</v>
      </c>
      <c r="L229" s="44">
        <f t="shared" si="38"/>
        <v>125854.55988056769</v>
      </c>
      <c r="M229" s="43">
        <f t="shared" si="33"/>
        <v>116179.64051567263</v>
      </c>
      <c r="N229" s="44">
        <f t="shared" si="37"/>
        <v>116179.64051567263</v>
      </c>
      <c r="O229" s="19">
        <f t="shared" si="29"/>
        <v>9674.9193648950641</v>
      </c>
      <c r="P229" s="19">
        <f t="shared" si="30"/>
        <v>0</v>
      </c>
      <c r="Q229" s="45">
        <f t="shared" si="31"/>
        <v>36164767.977840818</v>
      </c>
      <c r="R229" s="34" t="str">
        <f>IF(MONTH(B229)=12,計算リスト!$C$5,計算リスト!$C$6)</f>
        <v>×</v>
      </c>
      <c r="S229" s="34" t="str">
        <f>IF(YEAR(B229)-YEAR($B$108)&lt;=$D$55,計算リスト!$C$5,計算リスト!$C$6)</f>
        <v>○</v>
      </c>
      <c r="T229" s="34" t="str">
        <f>IF(R229&amp;S229=計算リスト!$C$5&amp;計算リスト!$C$5,計算リスト!$C$5,計算リスト!$C$6)</f>
        <v>×</v>
      </c>
      <c r="U229" s="34">
        <f>IF(T229=計算リスト!$C$5,MIN($D$57,Q229*$D$54),0)</f>
        <v>0</v>
      </c>
      <c r="V229" s="14"/>
      <c r="W229" s="1"/>
      <c r="X229" s="1"/>
      <c r="Y229" s="1"/>
      <c r="Z229" s="1"/>
      <c r="AA229" s="1"/>
    </row>
    <row r="230" spans="1:27" x14ac:dyDescent="0.15">
      <c r="A230" s="14"/>
      <c r="B230" s="17">
        <f t="shared" si="34"/>
        <v>48761</v>
      </c>
      <c r="C230" s="34">
        <f t="shared" si="35"/>
        <v>299</v>
      </c>
      <c r="D230" s="35">
        <f t="shared" si="26"/>
        <v>3.2000000000000002E-3</v>
      </c>
      <c r="E230" s="35" t="str">
        <f t="shared" si="40"/>
        <v/>
      </c>
      <c r="F230" s="35" t="str">
        <f t="shared" si="40"/>
        <v/>
      </c>
      <c r="G230" s="35" t="str">
        <f t="shared" si="40"/>
        <v/>
      </c>
      <c r="H230" s="35" t="str">
        <f t="shared" si="40"/>
        <v/>
      </c>
      <c r="I230" s="36" cm="1">
        <f t="array" ref="I230">_xlfn.IFS(H230&lt;&gt;"",H230,G230&lt;&gt;"",G230,F230&lt;&gt;"",F230,E230&lt;&gt;"",E230,D230&lt;&gt;"",D230)</f>
        <v>3.2000000000000002E-3</v>
      </c>
      <c r="J230" s="42">
        <f t="shared" si="27"/>
        <v>125854.55988056776</v>
      </c>
      <c r="K230" s="43">
        <f t="shared" si="28"/>
        <v>125854.55988056767</v>
      </c>
      <c r="L230" s="44">
        <f t="shared" si="38"/>
        <v>125854.55988056767</v>
      </c>
      <c r="M230" s="43">
        <f t="shared" si="33"/>
        <v>116210.62175314345</v>
      </c>
      <c r="N230" s="44">
        <f t="shared" si="37"/>
        <v>116210.62175314345</v>
      </c>
      <c r="O230" s="19">
        <f t="shared" si="29"/>
        <v>9643.9381274242187</v>
      </c>
      <c r="P230" s="19">
        <f t="shared" si="30"/>
        <v>0</v>
      </c>
      <c r="Q230" s="45">
        <f t="shared" si="31"/>
        <v>36048557.356087677</v>
      </c>
      <c r="R230" s="34" t="str">
        <f>IF(MONTH(B230)=12,計算リスト!$C$5,計算リスト!$C$6)</f>
        <v>×</v>
      </c>
      <c r="S230" s="34" t="str">
        <f>IF(YEAR(B230)-YEAR($B$108)&lt;=$D$55,計算リスト!$C$5,計算リスト!$C$6)</f>
        <v>○</v>
      </c>
      <c r="T230" s="34" t="str">
        <f>IF(R230&amp;S230=計算リスト!$C$5&amp;計算リスト!$C$5,計算リスト!$C$5,計算リスト!$C$6)</f>
        <v>×</v>
      </c>
      <c r="U230" s="34">
        <f>IF(T230=計算リスト!$C$5,MIN($D$57,Q230*$D$54),0)</f>
        <v>0</v>
      </c>
      <c r="V230" s="14"/>
      <c r="W230" s="1"/>
      <c r="X230" s="1"/>
      <c r="Y230" s="1"/>
      <c r="Z230" s="1"/>
      <c r="AA230" s="1"/>
    </row>
    <row r="231" spans="1:27" x14ac:dyDescent="0.15">
      <c r="A231" s="14"/>
      <c r="B231" s="17">
        <f t="shared" si="34"/>
        <v>48792</v>
      </c>
      <c r="C231" s="34">
        <f t="shared" si="35"/>
        <v>298</v>
      </c>
      <c r="D231" s="35">
        <f t="shared" si="26"/>
        <v>3.2000000000000002E-3</v>
      </c>
      <c r="E231" s="35" t="str">
        <f t="shared" si="40"/>
        <v/>
      </c>
      <c r="F231" s="35" t="str">
        <f t="shared" si="40"/>
        <v/>
      </c>
      <c r="G231" s="35" t="str">
        <f t="shared" si="40"/>
        <v/>
      </c>
      <c r="H231" s="35" t="str">
        <f t="shared" si="40"/>
        <v/>
      </c>
      <c r="I231" s="36" cm="1">
        <f t="array" ref="I231">_xlfn.IFS(H231&lt;&gt;"",H231,G231&lt;&gt;"",G231,F231&lt;&gt;"",F231,E231&lt;&gt;"",E231,D231&lt;&gt;"",D231)</f>
        <v>3.2000000000000002E-3</v>
      </c>
      <c r="J231" s="42">
        <f t="shared" si="27"/>
        <v>125854.55988056776</v>
      </c>
      <c r="K231" s="43">
        <f t="shared" si="28"/>
        <v>125854.55988056769</v>
      </c>
      <c r="L231" s="44">
        <f t="shared" si="38"/>
        <v>125854.55988056769</v>
      </c>
      <c r="M231" s="43">
        <f t="shared" si="33"/>
        <v>116241.61125227764</v>
      </c>
      <c r="N231" s="44">
        <f t="shared" si="37"/>
        <v>116241.61125227764</v>
      </c>
      <c r="O231" s="19">
        <f t="shared" si="29"/>
        <v>9612.9486282900471</v>
      </c>
      <c r="P231" s="19">
        <f t="shared" si="30"/>
        <v>0</v>
      </c>
      <c r="Q231" s="45">
        <f t="shared" si="31"/>
        <v>35932315.744835399</v>
      </c>
      <c r="R231" s="34" t="str">
        <f>IF(MONTH(B231)=12,計算リスト!$C$5,計算リスト!$C$6)</f>
        <v>×</v>
      </c>
      <c r="S231" s="34" t="str">
        <f>IF(YEAR(B231)-YEAR($B$108)&lt;=$D$55,計算リスト!$C$5,計算リスト!$C$6)</f>
        <v>○</v>
      </c>
      <c r="T231" s="34" t="str">
        <f>IF(R231&amp;S231=計算リスト!$C$5&amp;計算リスト!$C$5,計算リスト!$C$5,計算リスト!$C$6)</f>
        <v>×</v>
      </c>
      <c r="U231" s="34">
        <f>IF(T231=計算リスト!$C$5,MIN($D$57,Q231*$D$54),0)</f>
        <v>0</v>
      </c>
      <c r="V231" s="14"/>
      <c r="W231" s="1"/>
      <c r="X231" s="1"/>
      <c r="Y231" s="1"/>
      <c r="Z231" s="1"/>
      <c r="AA231" s="1"/>
    </row>
    <row r="232" spans="1:27" x14ac:dyDescent="0.15">
      <c r="A232" s="14"/>
      <c r="B232" s="17">
        <f t="shared" si="34"/>
        <v>48823</v>
      </c>
      <c r="C232" s="34">
        <f t="shared" si="35"/>
        <v>297</v>
      </c>
      <c r="D232" s="35">
        <f t="shared" si="26"/>
        <v>3.2000000000000002E-3</v>
      </c>
      <c r="E232" s="35" t="str">
        <f t="shared" si="40"/>
        <v/>
      </c>
      <c r="F232" s="35" t="str">
        <f t="shared" si="40"/>
        <v/>
      </c>
      <c r="G232" s="35" t="str">
        <f t="shared" si="40"/>
        <v/>
      </c>
      <c r="H232" s="35" t="str">
        <f t="shared" si="40"/>
        <v/>
      </c>
      <c r="I232" s="36" cm="1">
        <f t="array" ref="I232">_xlfn.IFS(H232&lt;&gt;"",H232,G232&lt;&gt;"",G232,F232&lt;&gt;"",F232,E232&lt;&gt;"",E232,D232&lt;&gt;"",D232)</f>
        <v>3.2000000000000002E-3</v>
      </c>
      <c r="J232" s="42">
        <f t="shared" si="27"/>
        <v>125854.55988056776</v>
      </c>
      <c r="K232" s="43">
        <f t="shared" si="28"/>
        <v>125854.55988056769</v>
      </c>
      <c r="L232" s="44">
        <f t="shared" si="38"/>
        <v>125854.55988056769</v>
      </c>
      <c r="M232" s="43">
        <f t="shared" si="33"/>
        <v>116272.60901527824</v>
      </c>
      <c r="N232" s="44">
        <f t="shared" si="37"/>
        <v>116272.60901527824</v>
      </c>
      <c r="O232" s="19">
        <f t="shared" si="29"/>
        <v>9581.9508652894401</v>
      </c>
      <c r="P232" s="19">
        <f t="shared" si="30"/>
        <v>0</v>
      </c>
      <c r="Q232" s="45">
        <f t="shared" si="31"/>
        <v>35816043.135820121</v>
      </c>
      <c r="R232" s="34" t="str">
        <f>IF(MONTH(B232)=12,計算リスト!$C$5,計算リスト!$C$6)</f>
        <v>×</v>
      </c>
      <c r="S232" s="34" t="str">
        <f>IF(YEAR(B232)-YEAR($B$108)&lt;=$D$55,計算リスト!$C$5,計算リスト!$C$6)</f>
        <v>○</v>
      </c>
      <c r="T232" s="34" t="str">
        <f>IF(R232&amp;S232=計算リスト!$C$5&amp;計算リスト!$C$5,計算リスト!$C$5,計算リスト!$C$6)</f>
        <v>×</v>
      </c>
      <c r="U232" s="34">
        <f>IF(T232=計算リスト!$C$5,MIN($D$57,Q232*$D$54),0)</f>
        <v>0</v>
      </c>
      <c r="V232" s="14"/>
      <c r="W232" s="1"/>
      <c r="X232" s="1"/>
      <c r="Y232" s="1"/>
      <c r="Z232" s="1"/>
      <c r="AA232" s="1"/>
    </row>
    <row r="233" spans="1:27" x14ac:dyDescent="0.15">
      <c r="A233" s="14"/>
      <c r="B233" s="17">
        <f t="shared" si="34"/>
        <v>48853</v>
      </c>
      <c r="C233" s="34">
        <f t="shared" si="35"/>
        <v>296</v>
      </c>
      <c r="D233" s="35">
        <f t="shared" si="26"/>
        <v>3.2000000000000002E-3</v>
      </c>
      <c r="E233" s="35" t="str">
        <f t="shared" si="40"/>
        <v/>
      </c>
      <c r="F233" s="35" t="str">
        <f t="shared" si="40"/>
        <v/>
      </c>
      <c r="G233" s="35" t="str">
        <f t="shared" si="40"/>
        <v/>
      </c>
      <c r="H233" s="35" t="str">
        <f t="shared" si="40"/>
        <v/>
      </c>
      <c r="I233" s="36" cm="1">
        <f t="array" ref="I233">_xlfn.IFS(H233&lt;&gt;"",H233,G233&lt;&gt;"",G233,F233&lt;&gt;"",F233,E233&lt;&gt;"",E233,D233&lt;&gt;"",D233)</f>
        <v>3.2000000000000002E-3</v>
      </c>
      <c r="J233" s="42">
        <f t="shared" si="27"/>
        <v>125854.55988056776</v>
      </c>
      <c r="K233" s="43">
        <f t="shared" si="28"/>
        <v>125854.55988056767</v>
      </c>
      <c r="L233" s="44">
        <f t="shared" si="38"/>
        <v>125854.55988056767</v>
      </c>
      <c r="M233" s="43">
        <f t="shared" si="33"/>
        <v>116303.61504434898</v>
      </c>
      <c r="N233" s="44">
        <f t="shared" si="37"/>
        <v>116303.61504434898</v>
      </c>
      <c r="O233" s="19">
        <f t="shared" si="29"/>
        <v>9550.9448362186995</v>
      </c>
      <c r="P233" s="19">
        <f t="shared" si="30"/>
        <v>0</v>
      </c>
      <c r="Q233" s="45">
        <f t="shared" si="31"/>
        <v>35699739.520775773</v>
      </c>
      <c r="R233" s="34" t="str">
        <f>IF(MONTH(B233)=12,計算リスト!$C$5,計算リスト!$C$6)</f>
        <v>×</v>
      </c>
      <c r="S233" s="34" t="str">
        <f>IF(YEAR(B233)-YEAR($B$108)&lt;=$D$55,計算リスト!$C$5,計算リスト!$C$6)</f>
        <v>○</v>
      </c>
      <c r="T233" s="34" t="str">
        <f>IF(R233&amp;S233=計算リスト!$C$5&amp;計算リスト!$C$5,計算リスト!$C$5,計算リスト!$C$6)</f>
        <v>×</v>
      </c>
      <c r="U233" s="34">
        <f>IF(T233=計算リスト!$C$5,MIN($D$57,Q233*$D$54),0)</f>
        <v>0</v>
      </c>
      <c r="V233" s="14"/>
      <c r="W233" s="1"/>
      <c r="X233" s="1"/>
      <c r="Y233" s="1"/>
      <c r="Z233" s="1"/>
      <c r="AA233" s="1"/>
    </row>
    <row r="234" spans="1:27" x14ac:dyDescent="0.15">
      <c r="A234" s="14"/>
      <c r="B234" s="17">
        <f t="shared" si="34"/>
        <v>48884</v>
      </c>
      <c r="C234" s="34">
        <f t="shared" si="35"/>
        <v>295</v>
      </c>
      <c r="D234" s="35">
        <f t="shared" si="26"/>
        <v>3.2000000000000002E-3</v>
      </c>
      <c r="E234" s="35" t="str">
        <f t="shared" si="40"/>
        <v/>
      </c>
      <c r="F234" s="35" t="str">
        <f t="shared" si="40"/>
        <v/>
      </c>
      <c r="G234" s="35" t="str">
        <f t="shared" si="40"/>
        <v/>
      </c>
      <c r="H234" s="35" t="str">
        <f t="shared" si="40"/>
        <v/>
      </c>
      <c r="I234" s="36" cm="1">
        <f t="array" ref="I234">_xlfn.IFS(H234&lt;&gt;"",H234,G234&lt;&gt;"",G234,F234&lt;&gt;"",F234,E234&lt;&gt;"",E234,D234&lt;&gt;"",D234)</f>
        <v>3.2000000000000002E-3</v>
      </c>
      <c r="J234" s="42">
        <f t="shared" si="27"/>
        <v>125854.55988056776</v>
      </c>
      <c r="K234" s="43">
        <f t="shared" si="28"/>
        <v>125854.55988056769</v>
      </c>
      <c r="L234" s="44">
        <f t="shared" si="38"/>
        <v>125854.55988056769</v>
      </c>
      <c r="M234" s="43">
        <f t="shared" si="33"/>
        <v>116334.62934169415</v>
      </c>
      <c r="N234" s="44">
        <f t="shared" si="37"/>
        <v>116334.62934169415</v>
      </c>
      <c r="O234" s="19">
        <f t="shared" si="29"/>
        <v>9519.9305388735393</v>
      </c>
      <c r="P234" s="19">
        <f t="shared" si="30"/>
        <v>0</v>
      </c>
      <c r="Q234" s="45">
        <f t="shared" si="31"/>
        <v>35583404.891434081</v>
      </c>
      <c r="R234" s="34" t="str">
        <f>IF(MONTH(B234)=12,計算リスト!$C$5,計算リスト!$C$6)</f>
        <v>×</v>
      </c>
      <c r="S234" s="34" t="str">
        <f>IF(YEAR(B234)-YEAR($B$108)&lt;=$D$55,計算リスト!$C$5,計算リスト!$C$6)</f>
        <v>○</v>
      </c>
      <c r="T234" s="34" t="str">
        <f>IF(R234&amp;S234=計算リスト!$C$5&amp;計算リスト!$C$5,計算リスト!$C$5,計算リスト!$C$6)</f>
        <v>×</v>
      </c>
      <c r="U234" s="34">
        <f>IF(T234=計算リスト!$C$5,MIN($D$57,Q234*$D$54),0)</f>
        <v>0</v>
      </c>
      <c r="V234" s="14"/>
      <c r="W234" s="1"/>
      <c r="X234" s="1"/>
      <c r="Y234" s="1"/>
      <c r="Z234" s="1"/>
      <c r="AA234" s="1"/>
    </row>
    <row r="235" spans="1:27" x14ac:dyDescent="0.15">
      <c r="A235" s="14"/>
      <c r="B235" s="17">
        <f t="shared" si="34"/>
        <v>48914</v>
      </c>
      <c r="C235" s="34">
        <f t="shared" si="35"/>
        <v>294</v>
      </c>
      <c r="D235" s="35">
        <f t="shared" si="26"/>
        <v>3.2000000000000002E-3</v>
      </c>
      <c r="E235" s="35" t="str">
        <f t="shared" si="40"/>
        <v/>
      </c>
      <c r="F235" s="35" t="str">
        <f t="shared" si="40"/>
        <v/>
      </c>
      <c r="G235" s="35" t="str">
        <f t="shared" si="40"/>
        <v/>
      </c>
      <c r="H235" s="35" t="str">
        <f t="shared" si="40"/>
        <v/>
      </c>
      <c r="I235" s="36" cm="1">
        <f t="array" ref="I235">_xlfn.IFS(H235&lt;&gt;"",H235,G235&lt;&gt;"",G235,F235&lt;&gt;"",F235,E235&lt;&gt;"",E235,D235&lt;&gt;"",D235)</f>
        <v>3.2000000000000002E-3</v>
      </c>
      <c r="J235" s="42">
        <f t="shared" si="27"/>
        <v>125854.55988056776</v>
      </c>
      <c r="K235" s="43">
        <f t="shared" si="28"/>
        <v>125854.55988056769</v>
      </c>
      <c r="L235" s="44">
        <f t="shared" si="38"/>
        <v>125854.55988056769</v>
      </c>
      <c r="M235" s="43">
        <f t="shared" si="33"/>
        <v>116365.65190951859</v>
      </c>
      <c r="N235" s="44">
        <f t="shared" si="37"/>
        <v>116365.65190951859</v>
      </c>
      <c r="O235" s="19">
        <f t="shared" si="29"/>
        <v>9488.9079710490878</v>
      </c>
      <c r="P235" s="19">
        <f t="shared" si="30"/>
        <v>0</v>
      </c>
      <c r="Q235" s="45">
        <f t="shared" si="31"/>
        <v>35467039.239524566</v>
      </c>
      <c r="R235" s="34" t="str">
        <f>IF(MONTH(B235)=12,計算リスト!$C$5,計算リスト!$C$6)</f>
        <v>○</v>
      </c>
      <c r="S235" s="34" t="str">
        <f>IF(YEAR(B235)-YEAR($B$108)&lt;=$D$55,計算リスト!$C$5,計算リスト!$C$6)</f>
        <v>○</v>
      </c>
      <c r="T235" s="34" t="str">
        <f>IF(R235&amp;S235=計算リスト!$C$5&amp;計算リスト!$C$5,計算リスト!$C$5,計算リスト!$C$6)</f>
        <v>○</v>
      </c>
      <c r="U235" s="34">
        <f>IF(T235=計算リスト!$C$5,MIN($D$57,Q235*$D$54),0)</f>
        <v>248269.27467667195</v>
      </c>
      <c r="V235" s="14"/>
      <c r="W235" s="1"/>
      <c r="X235" s="1"/>
      <c r="Y235" s="1"/>
      <c r="Z235" s="1"/>
      <c r="AA235" s="1"/>
    </row>
    <row r="236" spans="1:27" x14ac:dyDescent="0.15">
      <c r="A236" s="14"/>
      <c r="B236" s="17">
        <f t="shared" si="34"/>
        <v>48945</v>
      </c>
      <c r="C236" s="34">
        <f t="shared" si="35"/>
        <v>293</v>
      </c>
      <c r="D236" s="35">
        <f t="shared" si="26"/>
        <v>3.2000000000000002E-3</v>
      </c>
      <c r="E236" s="35" t="str">
        <f t="shared" si="40"/>
        <v/>
      </c>
      <c r="F236" s="35" t="str">
        <f t="shared" si="40"/>
        <v/>
      </c>
      <c r="G236" s="35" t="str">
        <f t="shared" si="40"/>
        <v/>
      </c>
      <c r="H236" s="35" t="str">
        <f t="shared" si="40"/>
        <v/>
      </c>
      <c r="I236" s="36" cm="1">
        <f t="array" ref="I236">_xlfn.IFS(H236&lt;&gt;"",H236,G236&lt;&gt;"",G236,F236&lt;&gt;"",F236,E236&lt;&gt;"",E236,D236&lt;&gt;"",D236)</f>
        <v>3.2000000000000002E-3</v>
      </c>
      <c r="J236" s="42">
        <f t="shared" si="27"/>
        <v>125854.55988056776</v>
      </c>
      <c r="K236" s="43">
        <f t="shared" si="28"/>
        <v>125854.55988056769</v>
      </c>
      <c r="L236" s="44">
        <f t="shared" si="38"/>
        <v>125854.55988056769</v>
      </c>
      <c r="M236" s="43">
        <f t="shared" si="33"/>
        <v>116396.6827500278</v>
      </c>
      <c r="N236" s="44">
        <f t="shared" si="37"/>
        <v>116396.6827500278</v>
      </c>
      <c r="O236" s="19">
        <f t="shared" si="29"/>
        <v>9457.8771305398841</v>
      </c>
      <c r="P236" s="19">
        <f t="shared" si="30"/>
        <v>0</v>
      </c>
      <c r="Q236" s="45">
        <f t="shared" si="31"/>
        <v>35350642.556774534</v>
      </c>
      <c r="R236" s="34" t="str">
        <f>IF(MONTH(B236)=12,計算リスト!$C$5,計算リスト!$C$6)</f>
        <v>×</v>
      </c>
      <c r="S236" s="34" t="str">
        <f>IF(YEAR(B236)-YEAR($B$108)&lt;=$D$55,計算リスト!$C$5,計算リスト!$C$6)</f>
        <v>○</v>
      </c>
      <c r="T236" s="34" t="str">
        <f>IF(R236&amp;S236=計算リスト!$C$5&amp;計算リスト!$C$5,計算リスト!$C$5,計算リスト!$C$6)</f>
        <v>×</v>
      </c>
      <c r="U236" s="34">
        <f>IF(T236=計算リスト!$C$5,MIN($D$57,Q236*$D$54),0)</f>
        <v>0</v>
      </c>
      <c r="V236" s="14"/>
      <c r="W236" s="1"/>
      <c r="X236" s="1"/>
      <c r="Y236" s="1"/>
      <c r="Z236" s="1"/>
      <c r="AA236" s="1"/>
    </row>
    <row r="237" spans="1:27" x14ac:dyDescent="0.15">
      <c r="A237" s="14"/>
      <c r="B237" s="17">
        <f t="shared" si="34"/>
        <v>48976</v>
      </c>
      <c r="C237" s="34">
        <f t="shared" si="35"/>
        <v>292</v>
      </c>
      <c r="D237" s="35">
        <f t="shared" ref="D237:D300" si="41">IF(E$36&lt;&gt;"",IF($B237&gt;=E$36,E$41,""),"")</f>
        <v>3.2000000000000002E-3</v>
      </c>
      <c r="E237" s="35" t="str">
        <f t="shared" si="40"/>
        <v/>
      </c>
      <c r="F237" s="35" t="str">
        <f t="shared" si="40"/>
        <v/>
      </c>
      <c r="G237" s="35" t="str">
        <f t="shared" si="40"/>
        <v/>
      </c>
      <c r="H237" s="35" t="str">
        <f t="shared" si="40"/>
        <v/>
      </c>
      <c r="I237" s="36" cm="1">
        <f t="array" ref="I237">_xlfn.IFS(H237&lt;&gt;"",H237,G237&lt;&gt;"",G237,F237&lt;&gt;"",F237,E237&lt;&gt;"",E237,D237&lt;&gt;"",D237)</f>
        <v>3.2000000000000002E-3</v>
      </c>
      <c r="J237" s="42">
        <f t="shared" ref="J237:J300" si="42">_xlfn.IFS(P236=0,IFERROR(_xlfn.IFS(B237=$F$38,$F$44,B237=$G$38,$G$44,B237=$H$38,$H$44,B237=$I$38,$I$44),J236),P236&gt;0,HLOOKUP(B236,$E$64:$O$69,6))</f>
        <v>125854.55988056776</v>
      </c>
      <c r="K237" s="43">
        <f t="shared" ref="K237:K300" si="43">PMT(I237/12,$C237,-$Q236)</f>
        <v>125854.55988056769</v>
      </c>
      <c r="L237" s="44">
        <f t="shared" si="38"/>
        <v>125854.55988056769</v>
      </c>
      <c r="M237" s="43">
        <f t="shared" si="33"/>
        <v>116427.72186542781</v>
      </c>
      <c r="N237" s="44">
        <f t="shared" si="37"/>
        <v>116427.72186542781</v>
      </c>
      <c r="O237" s="19">
        <f t="shared" ref="O237:O300" si="44">Q236*(I237/12)</f>
        <v>9426.838015139876</v>
      </c>
      <c r="P237" s="19">
        <f t="shared" ref="P237:P300" si="45">IFERROR(HLOOKUP(B237,$E$64:$O$65,2,FALSE),0)</f>
        <v>0</v>
      </c>
      <c r="Q237" s="45">
        <f t="shared" ref="Q237:Q300" si="46">Q236-N237-P237</f>
        <v>35234214.834909104</v>
      </c>
      <c r="R237" s="34" t="str">
        <f>IF(MONTH(B237)=12,計算リスト!$C$5,計算リスト!$C$6)</f>
        <v>×</v>
      </c>
      <c r="S237" s="34" t="str">
        <f>IF(YEAR(B237)-YEAR($B$108)&lt;=$D$55,計算リスト!$C$5,計算リスト!$C$6)</f>
        <v>○</v>
      </c>
      <c r="T237" s="34" t="str">
        <f>IF(R237&amp;S237=計算リスト!$C$5&amp;計算リスト!$C$5,計算リスト!$C$5,計算リスト!$C$6)</f>
        <v>×</v>
      </c>
      <c r="U237" s="34">
        <f>IF(T237=計算リスト!$C$5,MIN($D$57,Q237*$D$54),0)</f>
        <v>0</v>
      </c>
      <c r="V237" s="14"/>
      <c r="W237" s="1"/>
      <c r="X237" s="1"/>
      <c r="Y237" s="1"/>
      <c r="Z237" s="1"/>
      <c r="AA237" s="1"/>
    </row>
    <row r="238" spans="1:27" x14ac:dyDescent="0.15">
      <c r="A238" s="14"/>
      <c r="B238" s="17">
        <f t="shared" si="34"/>
        <v>49004</v>
      </c>
      <c r="C238" s="34">
        <f t="shared" si="35"/>
        <v>291</v>
      </c>
      <c r="D238" s="35">
        <f t="shared" si="41"/>
        <v>3.2000000000000002E-3</v>
      </c>
      <c r="E238" s="35" t="str">
        <f t="shared" si="40"/>
        <v/>
      </c>
      <c r="F238" s="35" t="str">
        <f t="shared" si="40"/>
        <v/>
      </c>
      <c r="G238" s="35" t="str">
        <f t="shared" si="40"/>
        <v/>
      </c>
      <c r="H238" s="35" t="str">
        <f t="shared" si="40"/>
        <v/>
      </c>
      <c r="I238" s="36" cm="1">
        <f t="array" ref="I238">_xlfn.IFS(H238&lt;&gt;"",H238,G238&lt;&gt;"",G238,F238&lt;&gt;"",F238,E238&lt;&gt;"",E238,D238&lt;&gt;"",D238)</f>
        <v>3.2000000000000002E-3</v>
      </c>
      <c r="J238" s="42">
        <f t="shared" si="42"/>
        <v>125854.55988056776</v>
      </c>
      <c r="K238" s="43">
        <f t="shared" si="43"/>
        <v>125854.55988056766</v>
      </c>
      <c r="L238" s="44">
        <f t="shared" ref="L238:L301" si="47">MIN(J238,K238)</f>
        <v>125854.55988056766</v>
      </c>
      <c r="M238" s="43">
        <f t="shared" ref="M238:M301" si="48">K238-O238</f>
        <v>116458.76925792523</v>
      </c>
      <c r="N238" s="44">
        <f t="shared" si="37"/>
        <v>116458.76925792523</v>
      </c>
      <c r="O238" s="19">
        <f t="shared" si="44"/>
        <v>9395.7906226424275</v>
      </c>
      <c r="P238" s="19">
        <f t="shared" si="45"/>
        <v>0</v>
      </c>
      <c r="Q238" s="45">
        <f t="shared" si="46"/>
        <v>35117756.065651178</v>
      </c>
      <c r="R238" s="34" t="str">
        <f>IF(MONTH(B238)=12,計算リスト!$C$5,計算リスト!$C$6)</f>
        <v>×</v>
      </c>
      <c r="S238" s="34" t="str">
        <f>IF(YEAR(B238)-YEAR($B$108)&lt;=$D$55,計算リスト!$C$5,計算リスト!$C$6)</f>
        <v>○</v>
      </c>
      <c r="T238" s="34" t="str">
        <f>IF(R238&amp;S238=計算リスト!$C$5&amp;計算リスト!$C$5,計算リスト!$C$5,計算リスト!$C$6)</f>
        <v>×</v>
      </c>
      <c r="U238" s="34">
        <f>IF(T238=計算リスト!$C$5,MIN($D$57,Q238*$D$54),0)</f>
        <v>0</v>
      </c>
      <c r="V238" s="14"/>
      <c r="W238" s="1"/>
      <c r="X238" s="1"/>
      <c r="Y238" s="1"/>
      <c r="Z238" s="1"/>
      <c r="AA238" s="1"/>
    </row>
    <row r="239" spans="1:27" x14ac:dyDescent="0.15">
      <c r="A239" s="14"/>
      <c r="B239" s="17">
        <f t="shared" ref="B239:B302" si="49">EDATE(B238,1)</f>
        <v>49035</v>
      </c>
      <c r="C239" s="34">
        <f t="shared" ref="C239:C302" si="50">C238-1</f>
        <v>290</v>
      </c>
      <c r="D239" s="35">
        <f t="shared" si="41"/>
        <v>3.2000000000000002E-3</v>
      </c>
      <c r="E239" s="35" t="str">
        <f t="shared" si="40"/>
        <v/>
      </c>
      <c r="F239" s="35" t="str">
        <f t="shared" si="40"/>
        <v/>
      </c>
      <c r="G239" s="35" t="str">
        <f t="shared" si="40"/>
        <v/>
      </c>
      <c r="H239" s="35" t="str">
        <f t="shared" si="40"/>
        <v/>
      </c>
      <c r="I239" s="36" cm="1">
        <f t="array" ref="I239">_xlfn.IFS(H239&lt;&gt;"",H239,G239&lt;&gt;"",G239,F239&lt;&gt;"",F239,E239&lt;&gt;"",E239,D239&lt;&gt;"",D239)</f>
        <v>3.2000000000000002E-3</v>
      </c>
      <c r="J239" s="42">
        <f t="shared" si="42"/>
        <v>125854.55988056776</v>
      </c>
      <c r="K239" s="43">
        <f t="shared" si="43"/>
        <v>125854.55988056767</v>
      </c>
      <c r="L239" s="44">
        <f t="shared" si="47"/>
        <v>125854.55988056767</v>
      </c>
      <c r="M239" s="43">
        <f t="shared" si="48"/>
        <v>116489.82492972736</v>
      </c>
      <c r="N239" s="44">
        <f t="shared" si="37"/>
        <v>116489.82492972736</v>
      </c>
      <c r="O239" s="19">
        <f t="shared" si="44"/>
        <v>9364.7349508403149</v>
      </c>
      <c r="P239" s="19">
        <f t="shared" si="45"/>
        <v>0</v>
      </c>
      <c r="Q239" s="45">
        <f t="shared" si="46"/>
        <v>35001266.240721449</v>
      </c>
      <c r="R239" s="34" t="str">
        <f>IF(MONTH(B239)=12,計算リスト!$C$5,計算リスト!$C$6)</f>
        <v>×</v>
      </c>
      <c r="S239" s="34" t="str">
        <f>IF(YEAR(B239)-YEAR($B$108)&lt;=$D$55,計算リスト!$C$5,計算リスト!$C$6)</f>
        <v>○</v>
      </c>
      <c r="T239" s="34" t="str">
        <f>IF(R239&amp;S239=計算リスト!$C$5&amp;計算リスト!$C$5,計算リスト!$C$5,計算リスト!$C$6)</f>
        <v>×</v>
      </c>
      <c r="U239" s="34">
        <f>IF(T239=計算リスト!$C$5,MIN($D$57,Q239*$D$54),0)</f>
        <v>0</v>
      </c>
      <c r="V239" s="14"/>
      <c r="W239" s="1"/>
      <c r="X239" s="1"/>
      <c r="Y239" s="1"/>
      <c r="Z239" s="1"/>
      <c r="AA239" s="1"/>
    </row>
    <row r="240" spans="1:27" x14ac:dyDescent="0.15">
      <c r="A240" s="14"/>
      <c r="B240" s="17">
        <f t="shared" si="49"/>
        <v>49065</v>
      </c>
      <c r="C240" s="34">
        <f t="shared" si="50"/>
        <v>289</v>
      </c>
      <c r="D240" s="35">
        <f t="shared" si="41"/>
        <v>3.2000000000000002E-3</v>
      </c>
      <c r="E240" s="35" t="str">
        <f t="shared" si="40"/>
        <v/>
      </c>
      <c r="F240" s="35" t="str">
        <f t="shared" si="40"/>
        <v/>
      </c>
      <c r="G240" s="35" t="str">
        <f t="shared" si="40"/>
        <v/>
      </c>
      <c r="H240" s="35" t="str">
        <f t="shared" si="40"/>
        <v/>
      </c>
      <c r="I240" s="36" cm="1">
        <f t="array" ref="I240">_xlfn.IFS(H240&lt;&gt;"",H240,G240&lt;&gt;"",G240,F240&lt;&gt;"",F240,E240&lt;&gt;"",E240,D240&lt;&gt;"",D240)</f>
        <v>3.2000000000000002E-3</v>
      </c>
      <c r="J240" s="42">
        <f t="shared" si="42"/>
        <v>125854.55988056776</v>
      </c>
      <c r="K240" s="43">
        <f t="shared" si="43"/>
        <v>125854.55988056767</v>
      </c>
      <c r="L240" s="44">
        <f t="shared" si="47"/>
        <v>125854.55988056767</v>
      </c>
      <c r="M240" s="43">
        <f t="shared" si="48"/>
        <v>116520.88888304195</v>
      </c>
      <c r="N240" s="44">
        <f t="shared" si="37"/>
        <v>116520.88888304195</v>
      </c>
      <c r="O240" s="19">
        <f t="shared" si="44"/>
        <v>9333.6709975257199</v>
      </c>
      <c r="P240" s="19">
        <f t="shared" si="45"/>
        <v>0</v>
      </c>
      <c r="Q240" s="45">
        <f t="shared" si="46"/>
        <v>34884745.35183841</v>
      </c>
      <c r="R240" s="34" t="str">
        <f>IF(MONTH(B240)=12,計算リスト!$C$5,計算リスト!$C$6)</f>
        <v>×</v>
      </c>
      <c r="S240" s="34" t="str">
        <f>IF(YEAR(B240)-YEAR($B$108)&lt;=$D$55,計算リスト!$C$5,計算リスト!$C$6)</f>
        <v>○</v>
      </c>
      <c r="T240" s="34" t="str">
        <f>IF(R240&amp;S240=計算リスト!$C$5&amp;計算リスト!$C$5,計算リスト!$C$5,計算リスト!$C$6)</f>
        <v>×</v>
      </c>
      <c r="U240" s="34">
        <f>IF(T240=計算リスト!$C$5,MIN($D$57,Q240*$D$54),0)</f>
        <v>0</v>
      </c>
      <c r="V240" s="14"/>
      <c r="W240" s="1"/>
      <c r="X240" s="1"/>
      <c r="Y240" s="1"/>
      <c r="Z240" s="1"/>
      <c r="AA240" s="1"/>
    </row>
    <row r="241" spans="1:27" x14ac:dyDescent="0.15">
      <c r="A241" s="14"/>
      <c r="B241" s="17">
        <f t="shared" si="49"/>
        <v>49096</v>
      </c>
      <c r="C241" s="34">
        <f t="shared" si="50"/>
        <v>288</v>
      </c>
      <c r="D241" s="35">
        <f t="shared" si="41"/>
        <v>3.2000000000000002E-3</v>
      </c>
      <c r="E241" s="35" t="str">
        <f t="shared" si="40"/>
        <v/>
      </c>
      <c r="F241" s="35" t="str">
        <f t="shared" si="40"/>
        <v/>
      </c>
      <c r="G241" s="35" t="str">
        <f t="shared" si="40"/>
        <v/>
      </c>
      <c r="H241" s="35" t="str">
        <f t="shared" si="40"/>
        <v/>
      </c>
      <c r="I241" s="36" cm="1">
        <f t="array" ref="I241">_xlfn.IFS(H241&lt;&gt;"",H241,G241&lt;&gt;"",G241,F241&lt;&gt;"",F241,E241&lt;&gt;"",E241,D241&lt;&gt;"",D241)</f>
        <v>3.2000000000000002E-3</v>
      </c>
      <c r="J241" s="42">
        <f t="shared" si="42"/>
        <v>125854.55988056776</v>
      </c>
      <c r="K241" s="43">
        <f t="shared" si="43"/>
        <v>125854.55988056769</v>
      </c>
      <c r="L241" s="44">
        <f t="shared" si="47"/>
        <v>125854.55988056769</v>
      </c>
      <c r="M241" s="43">
        <f t="shared" si="48"/>
        <v>116551.96112007744</v>
      </c>
      <c r="N241" s="44">
        <f t="shared" si="37"/>
        <v>116551.96112007744</v>
      </c>
      <c r="O241" s="19">
        <f t="shared" si="44"/>
        <v>9302.5987604902439</v>
      </c>
      <c r="P241" s="19">
        <f t="shared" si="45"/>
        <v>0</v>
      </c>
      <c r="Q241" s="45">
        <f t="shared" si="46"/>
        <v>34768193.390718333</v>
      </c>
      <c r="R241" s="34" t="str">
        <f>IF(MONTH(B241)=12,計算リスト!$C$5,計算リスト!$C$6)</f>
        <v>×</v>
      </c>
      <c r="S241" s="34" t="str">
        <f>IF(YEAR(B241)-YEAR($B$108)&lt;=$D$55,計算リスト!$C$5,計算リスト!$C$6)</f>
        <v>○</v>
      </c>
      <c r="T241" s="34" t="str">
        <f>IF(R241&amp;S241=計算リスト!$C$5&amp;計算リスト!$C$5,計算リスト!$C$5,計算リスト!$C$6)</f>
        <v>×</v>
      </c>
      <c r="U241" s="34">
        <f>IF(T241=計算リスト!$C$5,MIN($D$57,Q241*$D$54),0)</f>
        <v>0</v>
      </c>
      <c r="V241" s="14"/>
      <c r="W241" s="1"/>
      <c r="X241" s="1"/>
      <c r="Y241" s="1"/>
      <c r="Z241" s="1"/>
      <c r="AA241" s="1"/>
    </row>
    <row r="242" spans="1:27" x14ac:dyDescent="0.15">
      <c r="A242" s="14"/>
      <c r="B242" s="17">
        <f t="shared" si="49"/>
        <v>49126</v>
      </c>
      <c r="C242" s="34">
        <f t="shared" si="50"/>
        <v>287</v>
      </c>
      <c r="D242" s="35">
        <f t="shared" si="41"/>
        <v>3.2000000000000002E-3</v>
      </c>
      <c r="E242" s="35" t="str">
        <f t="shared" si="40"/>
        <v/>
      </c>
      <c r="F242" s="35" t="str">
        <f t="shared" si="40"/>
        <v/>
      </c>
      <c r="G242" s="35" t="str">
        <f t="shared" si="40"/>
        <v/>
      </c>
      <c r="H242" s="35" t="str">
        <f t="shared" si="40"/>
        <v/>
      </c>
      <c r="I242" s="36" cm="1">
        <f t="array" ref="I242">_xlfn.IFS(H242&lt;&gt;"",H242,G242&lt;&gt;"",G242,F242&lt;&gt;"",F242,E242&lt;&gt;"",E242,D242&lt;&gt;"",D242)</f>
        <v>3.2000000000000002E-3</v>
      </c>
      <c r="J242" s="42">
        <f t="shared" si="42"/>
        <v>125854.55988056776</v>
      </c>
      <c r="K242" s="43">
        <f t="shared" si="43"/>
        <v>125854.55988056769</v>
      </c>
      <c r="L242" s="44">
        <f t="shared" si="47"/>
        <v>125854.55988056769</v>
      </c>
      <c r="M242" s="43">
        <f t="shared" si="48"/>
        <v>116583.0416430428</v>
      </c>
      <c r="N242" s="44">
        <f t="shared" si="37"/>
        <v>116583.0416430428</v>
      </c>
      <c r="O242" s="19">
        <f t="shared" si="44"/>
        <v>9271.5182375248896</v>
      </c>
      <c r="P242" s="19">
        <f t="shared" si="45"/>
        <v>0</v>
      </c>
      <c r="Q242" s="45">
        <f t="shared" si="46"/>
        <v>34651610.349075288</v>
      </c>
      <c r="R242" s="34" t="str">
        <f>IF(MONTH(B242)=12,計算リスト!$C$5,計算リスト!$C$6)</f>
        <v>×</v>
      </c>
      <c r="S242" s="34" t="str">
        <f>IF(YEAR(B242)-YEAR($B$108)&lt;=$D$55,計算リスト!$C$5,計算リスト!$C$6)</f>
        <v>○</v>
      </c>
      <c r="T242" s="34" t="str">
        <f>IF(R242&amp;S242=計算リスト!$C$5&amp;計算リスト!$C$5,計算リスト!$C$5,計算リスト!$C$6)</f>
        <v>×</v>
      </c>
      <c r="U242" s="34">
        <f>IF(T242=計算リスト!$C$5,MIN($D$57,Q242*$D$54),0)</f>
        <v>0</v>
      </c>
      <c r="V242" s="14"/>
      <c r="W242" s="1"/>
      <c r="X242" s="1"/>
      <c r="Y242" s="1"/>
      <c r="Z242" s="1"/>
      <c r="AA242" s="1"/>
    </row>
    <row r="243" spans="1:27" x14ac:dyDescent="0.15">
      <c r="A243" s="14"/>
      <c r="B243" s="17">
        <f t="shared" si="49"/>
        <v>49157</v>
      </c>
      <c r="C243" s="34">
        <f t="shared" si="50"/>
        <v>286</v>
      </c>
      <c r="D243" s="35">
        <f t="shared" si="41"/>
        <v>3.2000000000000002E-3</v>
      </c>
      <c r="E243" s="35" t="str">
        <f t="shared" si="40"/>
        <v/>
      </c>
      <c r="F243" s="35" t="str">
        <f t="shared" si="40"/>
        <v/>
      </c>
      <c r="G243" s="35" t="str">
        <f t="shared" si="40"/>
        <v/>
      </c>
      <c r="H243" s="35" t="str">
        <f t="shared" si="40"/>
        <v/>
      </c>
      <c r="I243" s="36" cm="1">
        <f t="array" ref="I243">_xlfn.IFS(H243&lt;&gt;"",H243,G243&lt;&gt;"",G243,F243&lt;&gt;"",F243,E243&lt;&gt;"",E243,D243&lt;&gt;"",D243)</f>
        <v>3.2000000000000002E-3</v>
      </c>
      <c r="J243" s="42">
        <f t="shared" si="42"/>
        <v>125854.55988056776</v>
      </c>
      <c r="K243" s="43">
        <f t="shared" si="43"/>
        <v>125854.55988056767</v>
      </c>
      <c r="L243" s="44">
        <f t="shared" si="47"/>
        <v>125854.55988056767</v>
      </c>
      <c r="M243" s="43">
        <f t="shared" si="48"/>
        <v>116614.1304541476</v>
      </c>
      <c r="N243" s="44">
        <f t="shared" si="37"/>
        <v>116614.1304541476</v>
      </c>
      <c r="O243" s="19">
        <f t="shared" si="44"/>
        <v>9240.429426420078</v>
      </c>
      <c r="P243" s="19">
        <f t="shared" si="45"/>
        <v>0</v>
      </c>
      <c r="Q243" s="45">
        <f t="shared" si="46"/>
        <v>34534996.218621142</v>
      </c>
      <c r="R243" s="34" t="str">
        <f>IF(MONTH(B243)=12,計算リスト!$C$5,計算リスト!$C$6)</f>
        <v>×</v>
      </c>
      <c r="S243" s="34" t="str">
        <f>IF(YEAR(B243)-YEAR($B$108)&lt;=$D$55,計算リスト!$C$5,計算リスト!$C$6)</f>
        <v>○</v>
      </c>
      <c r="T243" s="34" t="str">
        <f>IF(R243&amp;S243=計算リスト!$C$5&amp;計算リスト!$C$5,計算リスト!$C$5,計算リスト!$C$6)</f>
        <v>×</v>
      </c>
      <c r="U243" s="34">
        <f>IF(T243=計算リスト!$C$5,MIN($D$57,Q243*$D$54),0)</f>
        <v>0</v>
      </c>
      <c r="V243" s="14"/>
      <c r="W243" s="1"/>
      <c r="X243" s="1"/>
      <c r="Y243" s="1"/>
      <c r="Z243" s="1"/>
      <c r="AA243" s="1"/>
    </row>
    <row r="244" spans="1:27" x14ac:dyDescent="0.15">
      <c r="A244" s="14"/>
      <c r="B244" s="17">
        <f t="shared" si="49"/>
        <v>49188</v>
      </c>
      <c r="C244" s="34">
        <f t="shared" si="50"/>
        <v>285</v>
      </c>
      <c r="D244" s="35">
        <f t="shared" si="41"/>
        <v>3.2000000000000002E-3</v>
      </c>
      <c r="E244" s="35" t="str">
        <f t="shared" si="40"/>
        <v/>
      </c>
      <c r="F244" s="35" t="str">
        <f t="shared" si="40"/>
        <v/>
      </c>
      <c r="G244" s="35" t="str">
        <f t="shared" si="40"/>
        <v/>
      </c>
      <c r="H244" s="35" t="str">
        <f t="shared" si="40"/>
        <v/>
      </c>
      <c r="I244" s="36" cm="1">
        <f t="array" ref="I244">_xlfn.IFS(H244&lt;&gt;"",H244,G244&lt;&gt;"",G244,F244&lt;&gt;"",F244,E244&lt;&gt;"",E244,D244&lt;&gt;"",D244)</f>
        <v>3.2000000000000002E-3</v>
      </c>
      <c r="J244" s="42">
        <f t="shared" si="42"/>
        <v>125854.55988056776</v>
      </c>
      <c r="K244" s="43">
        <f t="shared" si="43"/>
        <v>125854.55988056766</v>
      </c>
      <c r="L244" s="44">
        <f t="shared" si="47"/>
        <v>125854.55988056766</v>
      </c>
      <c r="M244" s="43">
        <f t="shared" si="48"/>
        <v>116645.22755560202</v>
      </c>
      <c r="N244" s="44">
        <f t="shared" si="37"/>
        <v>116645.22755560202</v>
      </c>
      <c r="O244" s="19">
        <f t="shared" si="44"/>
        <v>9209.3323249656387</v>
      </c>
      <c r="P244" s="19">
        <f t="shared" si="45"/>
        <v>0</v>
      </c>
      <c r="Q244" s="45">
        <f t="shared" si="46"/>
        <v>34418350.991065539</v>
      </c>
      <c r="R244" s="34" t="str">
        <f>IF(MONTH(B244)=12,計算リスト!$C$5,計算リスト!$C$6)</f>
        <v>×</v>
      </c>
      <c r="S244" s="34" t="str">
        <f>IF(YEAR(B244)-YEAR($B$108)&lt;=$D$55,計算リスト!$C$5,計算リスト!$C$6)</f>
        <v>○</v>
      </c>
      <c r="T244" s="34" t="str">
        <f>IF(R244&amp;S244=計算リスト!$C$5&amp;計算リスト!$C$5,計算リスト!$C$5,計算リスト!$C$6)</f>
        <v>×</v>
      </c>
      <c r="U244" s="34">
        <f>IF(T244=計算リスト!$C$5,MIN($D$57,Q244*$D$54),0)</f>
        <v>0</v>
      </c>
      <c r="V244" s="14"/>
      <c r="W244" s="1"/>
      <c r="X244" s="1"/>
      <c r="Y244" s="1"/>
      <c r="Z244" s="1"/>
      <c r="AA244" s="1"/>
    </row>
    <row r="245" spans="1:27" x14ac:dyDescent="0.15">
      <c r="A245" s="14"/>
      <c r="B245" s="17">
        <f t="shared" si="49"/>
        <v>49218</v>
      </c>
      <c r="C245" s="34">
        <f t="shared" si="50"/>
        <v>284</v>
      </c>
      <c r="D245" s="35">
        <f t="shared" si="41"/>
        <v>3.2000000000000002E-3</v>
      </c>
      <c r="E245" s="35" t="str">
        <f t="shared" si="40"/>
        <v/>
      </c>
      <c r="F245" s="35" t="str">
        <f t="shared" si="40"/>
        <v/>
      </c>
      <c r="G245" s="35" t="str">
        <f t="shared" si="40"/>
        <v/>
      </c>
      <c r="H245" s="35" t="str">
        <f t="shared" si="40"/>
        <v/>
      </c>
      <c r="I245" s="36" cm="1">
        <f t="array" ref="I245">_xlfn.IFS(H245&lt;&gt;"",H245,G245&lt;&gt;"",G245,F245&lt;&gt;"",F245,E245&lt;&gt;"",E245,D245&lt;&gt;"",D245)</f>
        <v>3.2000000000000002E-3</v>
      </c>
      <c r="J245" s="42">
        <f t="shared" si="42"/>
        <v>125854.55988056776</v>
      </c>
      <c r="K245" s="43">
        <f t="shared" si="43"/>
        <v>125854.55988056769</v>
      </c>
      <c r="L245" s="44">
        <f t="shared" si="47"/>
        <v>125854.55988056769</v>
      </c>
      <c r="M245" s="43">
        <f t="shared" si="48"/>
        <v>116676.33294961687</v>
      </c>
      <c r="N245" s="44">
        <f t="shared" si="37"/>
        <v>116676.33294961687</v>
      </c>
      <c r="O245" s="19">
        <f t="shared" si="44"/>
        <v>9178.2269309508101</v>
      </c>
      <c r="P245" s="19">
        <f t="shared" si="45"/>
        <v>0</v>
      </c>
      <c r="Q245" s="45">
        <f t="shared" si="46"/>
        <v>34301674.658115923</v>
      </c>
      <c r="R245" s="34" t="str">
        <f>IF(MONTH(B245)=12,計算リスト!$C$5,計算リスト!$C$6)</f>
        <v>×</v>
      </c>
      <c r="S245" s="34" t="str">
        <f>IF(YEAR(B245)-YEAR($B$108)&lt;=$D$55,計算リスト!$C$5,計算リスト!$C$6)</f>
        <v>○</v>
      </c>
      <c r="T245" s="34" t="str">
        <f>IF(R245&amp;S245=計算リスト!$C$5&amp;計算リスト!$C$5,計算リスト!$C$5,計算リスト!$C$6)</f>
        <v>×</v>
      </c>
      <c r="U245" s="34">
        <f>IF(T245=計算リスト!$C$5,MIN($D$57,Q245*$D$54),0)</f>
        <v>0</v>
      </c>
      <c r="V245" s="14"/>
      <c r="W245" s="1"/>
      <c r="X245" s="1"/>
      <c r="Y245" s="1"/>
      <c r="Z245" s="1"/>
      <c r="AA245" s="1"/>
    </row>
    <row r="246" spans="1:27" x14ac:dyDescent="0.15">
      <c r="A246" s="14"/>
      <c r="B246" s="17">
        <f t="shared" si="49"/>
        <v>49249</v>
      </c>
      <c r="C246" s="34">
        <f t="shared" si="50"/>
        <v>283</v>
      </c>
      <c r="D246" s="35">
        <f t="shared" si="41"/>
        <v>3.2000000000000002E-3</v>
      </c>
      <c r="E246" s="35" t="str">
        <f t="shared" si="40"/>
        <v/>
      </c>
      <c r="F246" s="35" t="str">
        <f t="shared" si="40"/>
        <v/>
      </c>
      <c r="G246" s="35" t="str">
        <f t="shared" si="40"/>
        <v/>
      </c>
      <c r="H246" s="35" t="str">
        <f t="shared" si="40"/>
        <v/>
      </c>
      <c r="I246" s="36" cm="1">
        <f t="array" ref="I246">_xlfn.IFS(H246&lt;&gt;"",H246,G246&lt;&gt;"",G246,F246&lt;&gt;"",F246,E246&lt;&gt;"",E246,D246&lt;&gt;"",D246)</f>
        <v>3.2000000000000002E-3</v>
      </c>
      <c r="J246" s="42">
        <f t="shared" si="42"/>
        <v>125854.55988056776</v>
      </c>
      <c r="K246" s="43">
        <f t="shared" si="43"/>
        <v>125854.55988056767</v>
      </c>
      <c r="L246" s="44">
        <f t="shared" si="47"/>
        <v>125854.55988056767</v>
      </c>
      <c r="M246" s="43">
        <f t="shared" si="48"/>
        <v>116707.44663840343</v>
      </c>
      <c r="N246" s="44">
        <f t="shared" si="37"/>
        <v>116707.44663840343</v>
      </c>
      <c r="O246" s="19">
        <f t="shared" si="44"/>
        <v>9147.1132421642469</v>
      </c>
      <c r="P246" s="19">
        <f t="shared" si="45"/>
        <v>0</v>
      </c>
      <c r="Q246" s="45">
        <f t="shared" si="46"/>
        <v>34184967.211477518</v>
      </c>
      <c r="R246" s="34" t="str">
        <f>IF(MONTH(B246)=12,計算リスト!$C$5,計算リスト!$C$6)</f>
        <v>×</v>
      </c>
      <c r="S246" s="34" t="str">
        <f>IF(YEAR(B246)-YEAR($B$108)&lt;=$D$55,計算リスト!$C$5,計算リスト!$C$6)</f>
        <v>○</v>
      </c>
      <c r="T246" s="34" t="str">
        <f>IF(R246&amp;S246=計算リスト!$C$5&amp;計算リスト!$C$5,計算リスト!$C$5,計算リスト!$C$6)</f>
        <v>×</v>
      </c>
      <c r="U246" s="34">
        <f>IF(T246=計算リスト!$C$5,MIN($D$57,Q246*$D$54),0)</f>
        <v>0</v>
      </c>
      <c r="V246" s="14"/>
      <c r="W246" s="1"/>
      <c r="X246" s="1"/>
      <c r="Y246" s="1"/>
      <c r="Z246" s="1"/>
      <c r="AA246" s="1"/>
    </row>
    <row r="247" spans="1:27" x14ac:dyDescent="0.15">
      <c r="A247" s="14"/>
      <c r="B247" s="17">
        <f t="shared" si="49"/>
        <v>49279</v>
      </c>
      <c r="C247" s="34">
        <f t="shared" si="50"/>
        <v>282</v>
      </c>
      <c r="D247" s="35">
        <f t="shared" si="41"/>
        <v>3.2000000000000002E-3</v>
      </c>
      <c r="E247" s="35" t="str">
        <f t="shared" si="40"/>
        <v/>
      </c>
      <c r="F247" s="35" t="str">
        <f t="shared" si="40"/>
        <v/>
      </c>
      <c r="G247" s="35" t="str">
        <f t="shared" si="40"/>
        <v/>
      </c>
      <c r="H247" s="35" t="str">
        <f t="shared" si="40"/>
        <v/>
      </c>
      <c r="I247" s="36" cm="1">
        <f t="array" ref="I247">_xlfn.IFS(H247&lt;&gt;"",H247,G247&lt;&gt;"",G247,F247&lt;&gt;"",F247,E247&lt;&gt;"",E247,D247&lt;&gt;"",D247)</f>
        <v>3.2000000000000002E-3</v>
      </c>
      <c r="J247" s="42">
        <f t="shared" si="42"/>
        <v>125854.55988056776</v>
      </c>
      <c r="K247" s="43">
        <f t="shared" si="43"/>
        <v>125854.55988056769</v>
      </c>
      <c r="L247" s="44">
        <f t="shared" si="47"/>
        <v>125854.55988056769</v>
      </c>
      <c r="M247" s="43">
        <f t="shared" si="48"/>
        <v>116738.56862417368</v>
      </c>
      <c r="N247" s="44">
        <f t="shared" si="37"/>
        <v>116738.56862417368</v>
      </c>
      <c r="O247" s="19">
        <f t="shared" si="44"/>
        <v>9115.9912563940052</v>
      </c>
      <c r="P247" s="19">
        <f t="shared" si="45"/>
        <v>0</v>
      </c>
      <c r="Q247" s="45">
        <f t="shared" si="46"/>
        <v>34068228.642853342</v>
      </c>
      <c r="R247" s="34" t="str">
        <f>IF(MONTH(B247)=12,計算リスト!$C$5,計算リスト!$C$6)</f>
        <v>○</v>
      </c>
      <c r="S247" s="34" t="str">
        <f>IF(YEAR(B247)-YEAR($B$108)&lt;=$D$55,計算リスト!$C$5,計算リスト!$C$6)</f>
        <v>○</v>
      </c>
      <c r="T247" s="34" t="str">
        <f>IF(R247&amp;S247=計算リスト!$C$5&amp;計算リスト!$C$5,計算リスト!$C$5,計算リスト!$C$6)</f>
        <v>○</v>
      </c>
      <c r="U247" s="34">
        <f>IF(T247=計算リスト!$C$5,MIN($D$57,Q247*$D$54),0)</f>
        <v>238477.6004999734</v>
      </c>
      <c r="V247" s="14"/>
      <c r="W247" s="1"/>
      <c r="X247" s="1"/>
      <c r="Y247" s="1"/>
      <c r="Z247" s="1"/>
      <c r="AA247" s="1"/>
    </row>
    <row r="248" spans="1:27" x14ac:dyDescent="0.15">
      <c r="A248" s="14"/>
      <c r="B248" s="17">
        <f t="shared" si="49"/>
        <v>49310</v>
      </c>
      <c r="C248" s="34">
        <f t="shared" si="50"/>
        <v>281</v>
      </c>
      <c r="D248" s="35">
        <f t="shared" si="41"/>
        <v>3.2000000000000002E-3</v>
      </c>
      <c r="E248" s="35" t="str">
        <f t="shared" ref="E248:H267" si="51">IF(F$36&lt;&gt;"",IF($B248&gt;=F$36,F$41,""),"")</f>
        <v/>
      </c>
      <c r="F248" s="35" t="str">
        <f t="shared" si="51"/>
        <v/>
      </c>
      <c r="G248" s="35" t="str">
        <f t="shared" si="51"/>
        <v/>
      </c>
      <c r="H248" s="35" t="str">
        <f t="shared" si="51"/>
        <v/>
      </c>
      <c r="I248" s="36" cm="1">
        <f t="array" ref="I248">_xlfn.IFS(H248&lt;&gt;"",H248,G248&lt;&gt;"",G248,F248&lt;&gt;"",F248,E248&lt;&gt;"",E248,D248&lt;&gt;"",D248)</f>
        <v>3.2000000000000002E-3</v>
      </c>
      <c r="J248" s="42">
        <f t="shared" si="42"/>
        <v>125854.55988056776</v>
      </c>
      <c r="K248" s="43">
        <f t="shared" si="43"/>
        <v>125854.55988056766</v>
      </c>
      <c r="L248" s="44">
        <f t="shared" si="47"/>
        <v>125854.55988056766</v>
      </c>
      <c r="M248" s="43">
        <f t="shared" si="48"/>
        <v>116769.6989091401</v>
      </c>
      <c r="N248" s="44">
        <f t="shared" si="37"/>
        <v>116769.6989091401</v>
      </c>
      <c r="O248" s="19">
        <f t="shared" si="44"/>
        <v>9084.860971427559</v>
      </c>
      <c r="P248" s="19">
        <f t="shared" si="45"/>
        <v>0</v>
      </c>
      <c r="Q248" s="45">
        <f t="shared" si="46"/>
        <v>33951458.943944201</v>
      </c>
      <c r="R248" s="34" t="str">
        <f>IF(MONTH(B248)=12,計算リスト!$C$5,計算リスト!$C$6)</f>
        <v>×</v>
      </c>
      <c r="S248" s="34" t="str">
        <f>IF(YEAR(B248)-YEAR($B$108)&lt;=$D$55,計算リスト!$C$5,計算リスト!$C$6)</f>
        <v>○</v>
      </c>
      <c r="T248" s="34" t="str">
        <f>IF(R248&amp;S248=計算リスト!$C$5&amp;計算リスト!$C$5,計算リスト!$C$5,計算リスト!$C$6)</f>
        <v>×</v>
      </c>
      <c r="U248" s="34">
        <f>IF(T248=計算リスト!$C$5,MIN($D$57,Q248*$D$54),0)</f>
        <v>0</v>
      </c>
      <c r="V248" s="14"/>
      <c r="W248" s="1"/>
      <c r="X248" s="1"/>
      <c r="Y248" s="1"/>
      <c r="Z248" s="1"/>
      <c r="AA248" s="1"/>
    </row>
    <row r="249" spans="1:27" x14ac:dyDescent="0.15">
      <c r="A249" s="14"/>
      <c r="B249" s="17">
        <f t="shared" si="49"/>
        <v>49341</v>
      </c>
      <c r="C249" s="34">
        <f t="shared" si="50"/>
        <v>280</v>
      </c>
      <c r="D249" s="35">
        <f t="shared" si="41"/>
        <v>3.2000000000000002E-3</v>
      </c>
      <c r="E249" s="35" t="str">
        <f t="shared" si="51"/>
        <v/>
      </c>
      <c r="F249" s="35" t="str">
        <f t="shared" si="51"/>
        <v/>
      </c>
      <c r="G249" s="35" t="str">
        <f t="shared" si="51"/>
        <v/>
      </c>
      <c r="H249" s="35" t="str">
        <f t="shared" si="51"/>
        <v/>
      </c>
      <c r="I249" s="36" cm="1">
        <f t="array" ref="I249">_xlfn.IFS(H249&lt;&gt;"",H249,G249&lt;&gt;"",G249,F249&lt;&gt;"",F249,E249&lt;&gt;"",E249,D249&lt;&gt;"",D249)</f>
        <v>3.2000000000000002E-3</v>
      </c>
      <c r="J249" s="42">
        <f t="shared" si="42"/>
        <v>125854.55988056776</v>
      </c>
      <c r="K249" s="43">
        <f t="shared" si="43"/>
        <v>125854.55988056764</v>
      </c>
      <c r="L249" s="44">
        <f t="shared" si="47"/>
        <v>125854.55988056764</v>
      </c>
      <c r="M249" s="43">
        <f t="shared" si="48"/>
        <v>116800.83749551585</v>
      </c>
      <c r="N249" s="44">
        <f t="shared" si="37"/>
        <v>116800.83749551585</v>
      </c>
      <c r="O249" s="19">
        <f t="shared" si="44"/>
        <v>9053.7223850517876</v>
      </c>
      <c r="P249" s="19">
        <f t="shared" si="45"/>
        <v>0</v>
      </c>
      <c r="Q249" s="45">
        <f t="shared" si="46"/>
        <v>33834658.106448688</v>
      </c>
      <c r="R249" s="34" t="str">
        <f>IF(MONTH(B249)=12,計算リスト!$C$5,計算リスト!$C$6)</f>
        <v>×</v>
      </c>
      <c r="S249" s="34" t="str">
        <f>IF(YEAR(B249)-YEAR($B$108)&lt;=$D$55,計算リスト!$C$5,計算リスト!$C$6)</f>
        <v>○</v>
      </c>
      <c r="T249" s="34" t="str">
        <f>IF(R249&amp;S249=計算リスト!$C$5&amp;計算リスト!$C$5,計算リスト!$C$5,計算リスト!$C$6)</f>
        <v>×</v>
      </c>
      <c r="U249" s="34">
        <f>IF(T249=計算リスト!$C$5,MIN($D$57,Q249*$D$54),0)</f>
        <v>0</v>
      </c>
      <c r="V249" s="14"/>
      <c r="W249" s="1"/>
      <c r="X249" s="1"/>
      <c r="Y249" s="1"/>
      <c r="Z249" s="1"/>
      <c r="AA249" s="1"/>
    </row>
    <row r="250" spans="1:27" x14ac:dyDescent="0.15">
      <c r="A250" s="14"/>
      <c r="B250" s="17">
        <f t="shared" si="49"/>
        <v>49369</v>
      </c>
      <c r="C250" s="34">
        <f t="shared" si="50"/>
        <v>279</v>
      </c>
      <c r="D250" s="35">
        <f t="shared" si="41"/>
        <v>3.2000000000000002E-3</v>
      </c>
      <c r="E250" s="35" t="str">
        <f t="shared" si="51"/>
        <v/>
      </c>
      <c r="F250" s="35" t="str">
        <f t="shared" si="51"/>
        <v/>
      </c>
      <c r="G250" s="35" t="str">
        <f t="shared" si="51"/>
        <v/>
      </c>
      <c r="H250" s="35" t="str">
        <f t="shared" si="51"/>
        <v/>
      </c>
      <c r="I250" s="36" cm="1">
        <f t="array" ref="I250">_xlfn.IFS(H250&lt;&gt;"",H250,G250&lt;&gt;"",G250,F250&lt;&gt;"",F250,E250&lt;&gt;"",E250,D250&lt;&gt;"",D250)</f>
        <v>3.2000000000000002E-3</v>
      </c>
      <c r="J250" s="42">
        <f t="shared" si="42"/>
        <v>125854.55988056776</v>
      </c>
      <c r="K250" s="43">
        <f t="shared" si="43"/>
        <v>125854.55988056767</v>
      </c>
      <c r="L250" s="44">
        <f t="shared" si="47"/>
        <v>125854.55988056767</v>
      </c>
      <c r="M250" s="43">
        <f t="shared" si="48"/>
        <v>116831.98438551469</v>
      </c>
      <c r="N250" s="44">
        <f t="shared" si="37"/>
        <v>116831.98438551469</v>
      </c>
      <c r="O250" s="19">
        <f t="shared" si="44"/>
        <v>9022.5754950529845</v>
      </c>
      <c r="P250" s="19">
        <f t="shared" si="45"/>
        <v>0</v>
      </c>
      <c r="Q250" s="45">
        <f t="shared" si="46"/>
        <v>33717826.122063175</v>
      </c>
      <c r="R250" s="34" t="str">
        <f>IF(MONTH(B250)=12,計算リスト!$C$5,計算リスト!$C$6)</f>
        <v>×</v>
      </c>
      <c r="S250" s="34" t="str">
        <f>IF(YEAR(B250)-YEAR($B$108)&lt;=$D$55,計算リスト!$C$5,計算リスト!$C$6)</f>
        <v>○</v>
      </c>
      <c r="T250" s="34" t="str">
        <f>IF(R250&amp;S250=計算リスト!$C$5&amp;計算リスト!$C$5,計算リスト!$C$5,計算リスト!$C$6)</f>
        <v>×</v>
      </c>
      <c r="U250" s="34">
        <f>IF(T250=計算リスト!$C$5,MIN($D$57,Q250*$D$54),0)</f>
        <v>0</v>
      </c>
      <c r="V250" s="14"/>
      <c r="W250" s="1"/>
      <c r="X250" s="1"/>
      <c r="Y250" s="1"/>
      <c r="Z250" s="1"/>
      <c r="AA250" s="1"/>
    </row>
    <row r="251" spans="1:27" x14ac:dyDescent="0.15">
      <c r="A251" s="14"/>
      <c r="B251" s="17">
        <f t="shared" si="49"/>
        <v>49400</v>
      </c>
      <c r="C251" s="34">
        <f t="shared" si="50"/>
        <v>278</v>
      </c>
      <c r="D251" s="35">
        <f t="shared" si="41"/>
        <v>3.2000000000000002E-3</v>
      </c>
      <c r="E251" s="35" t="str">
        <f t="shared" si="51"/>
        <v/>
      </c>
      <c r="F251" s="35" t="str">
        <f t="shared" si="51"/>
        <v/>
      </c>
      <c r="G251" s="35" t="str">
        <f t="shared" si="51"/>
        <v/>
      </c>
      <c r="H251" s="35" t="str">
        <f t="shared" si="51"/>
        <v/>
      </c>
      <c r="I251" s="36" cm="1">
        <f t="array" ref="I251">_xlfn.IFS(H251&lt;&gt;"",H251,G251&lt;&gt;"",G251,F251&lt;&gt;"",F251,E251&lt;&gt;"",E251,D251&lt;&gt;"",D251)</f>
        <v>3.2000000000000002E-3</v>
      </c>
      <c r="J251" s="42">
        <f t="shared" si="42"/>
        <v>125854.55988056776</v>
      </c>
      <c r="K251" s="43">
        <f t="shared" si="43"/>
        <v>125854.5598805677</v>
      </c>
      <c r="L251" s="44">
        <f t="shared" si="47"/>
        <v>125854.5598805677</v>
      </c>
      <c r="M251" s="43">
        <f t="shared" si="48"/>
        <v>116863.13958135086</v>
      </c>
      <c r="N251" s="44">
        <f t="shared" si="37"/>
        <v>116863.13958135086</v>
      </c>
      <c r="O251" s="19">
        <f t="shared" si="44"/>
        <v>8991.4202992168466</v>
      </c>
      <c r="P251" s="19">
        <f t="shared" si="45"/>
        <v>0</v>
      </c>
      <c r="Q251" s="45">
        <f t="shared" si="46"/>
        <v>33600962.982481822</v>
      </c>
      <c r="R251" s="34" t="str">
        <f>IF(MONTH(B251)=12,計算リスト!$C$5,計算リスト!$C$6)</f>
        <v>×</v>
      </c>
      <c r="S251" s="34" t="str">
        <f>IF(YEAR(B251)-YEAR($B$108)&lt;=$D$55,計算リスト!$C$5,計算リスト!$C$6)</f>
        <v>○</v>
      </c>
      <c r="T251" s="34" t="str">
        <f>IF(R251&amp;S251=計算リスト!$C$5&amp;計算リスト!$C$5,計算リスト!$C$5,計算リスト!$C$6)</f>
        <v>×</v>
      </c>
      <c r="U251" s="34">
        <f>IF(T251=計算リスト!$C$5,MIN($D$57,Q251*$D$54),0)</f>
        <v>0</v>
      </c>
      <c r="V251" s="14"/>
      <c r="W251" s="1"/>
      <c r="X251" s="1"/>
      <c r="Y251" s="1"/>
      <c r="Z251" s="1"/>
      <c r="AA251" s="1"/>
    </row>
    <row r="252" spans="1:27" x14ac:dyDescent="0.15">
      <c r="A252" s="14"/>
      <c r="B252" s="17">
        <f t="shared" si="49"/>
        <v>49430</v>
      </c>
      <c r="C252" s="34">
        <f t="shared" si="50"/>
        <v>277</v>
      </c>
      <c r="D252" s="35">
        <f t="shared" si="41"/>
        <v>3.2000000000000002E-3</v>
      </c>
      <c r="E252" s="35" t="str">
        <f t="shared" si="51"/>
        <v/>
      </c>
      <c r="F252" s="35" t="str">
        <f t="shared" si="51"/>
        <v/>
      </c>
      <c r="G252" s="35" t="str">
        <f t="shared" si="51"/>
        <v/>
      </c>
      <c r="H252" s="35" t="str">
        <f t="shared" si="51"/>
        <v/>
      </c>
      <c r="I252" s="36" cm="1">
        <f t="array" ref="I252">_xlfn.IFS(H252&lt;&gt;"",H252,G252&lt;&gt;"",G252,F252&lt;&gt;"",F252,E252&lt;&gt;"",E252,D252&lt;&gt;"",D252)</f>
        <v>3.2000000000000002E-3</v>
      </c>
      <c r="J252" s="42">
        <f t="shared" si="42"/>
        <v>125854.55988056776</v>
      </c>
      <c r="K252" s="43">
        <f t="shared" si="43"/>
        <v>125854.55988056769</v>
      </c>
      <c r="L252" s="44">
        <f t="shared" si="47"/>
        <v>125854.55988056769</v>
      </c>
      <c r="M252" s="43">
        <f t="shared" si="48"/>
        <v>116894.3030852392</v>
      </c>
      <c r="N252" s="44">
        <f t="shared" si="37"/>
        <v>116894.3030852392</v>
      </c>
      <c r="O252" s="19">
        <f t="shared" si="44"/>
        <v>8960.256795328487</v>
      </c>
      <c r="P252" s="19">
        <f t="shared" si="45"/>
        <v>0</v>
      </c>
      <c r="Q252" s="45">
        <f t="shared" si="46"/>
        <v>33484068.679396585</v>
      </c>
      <c r="R252" s="34" t="str">
        <f>IF(MONTH(B252)=12,計算リスト!$C$5,計算リスト!$C$6)</f>
        <v>×</v>
      </c>
      <c r="S252" s="34" t="str">
        <f>IF(YEAR(B252)-YEAR($B$108)&lt;=$D$55,計算リスト!$C$5,計算リスト!$C$6)</f>
        <v>○</v>
      </c>
      <c r="T252" s="34" t="str">
        <f>IF(R252&amp;S252=計算リスト!$C$5&amp;計算リスト!$C$5,計算リスト!$C$5,計算リスト!$C$6)</f>
        <v>×</v>
      </c>
      <c r="U252" s="34">
        <f>IF(T252=計算リスト!$C$5,MIN($D$57,Q252*$D$54),0)</f>
        <v>0</v>
      </c>
      <c r="V252" s="14"/>
      <c r="W252" s="1"/>
      <c r="X252" s="1"/>
      <c r="Y252" s="1"/>
      <c r="Z252" s="1"/>
      <c r="AA252" s="1"/>
    </row>
    <row r="253" spans="1:27" x14ac:dyDescent="0.15">
      <c r="A253" s="14"/>
      <c r="B253" s="17">
        <f t="shared" si="49"/>
        <v>49461</v>
      </c>
      <c r="C253" s="34">
        <f t="shared" si="50"/>
        <v>276</v>
      </c>
      <c r="D253" s="35">
        <f t="shared" si="41"/>
        <v>3.2000000000000002E-3</v>
      </c>
      <c r="E253" s="35" t="str">
        <f t="shared" si="51"/>
        <v/>
      </c>
      <c r="F253" s="35" t="str">
        <f t="shared" si="51"/>
        <v/>
      </c>
      <c r="G253" s="35" t="str">
        <f t="shared" si="51"/>
        <v/>
      </c>
      <c r="H253" s="35" t="str">
        <f t="shared" si="51"/>
        <v/>
      </c>
      <c r="I253" s="36" cm="1">
        <f t="array" ref="I253">_xlfn.IFS(H253&lt;&gt;"",H253,G253&lt;&gt;"",G253,F253&lt;&gt;"",F253,E253&lt;&gt;"",E253,D253&lt;&gt;"",D253)</f>
        <v>3.2000000000000002E-3</v>
      </c>
      <c r="J253" s="42">
        <f t="shared" si="42"/>
        <v>125854.55988056776</v>
      </c>
      <c r="K253" s="43">
        <f t="shared" si="43"/>
        <v>125854.55988056767</v>
      </c>
      <c r="L253" s="44">
        <f t="shared" si="47"/>
        <v>125854.55988056767</v>
      </c>
      <c r="M253" s="43">
        <f t="shared" si="48"/>
        <v>116925.47489939525</v>
      </c>
      <c r="N253" s="44">
        <f t="shared" si="37"/>
        <v>116925.47489939525</v>
      </c>
      <c r="O253" s="19">
        <f t="shared" si="44"/>
        <v>8929.0849811724238</v>
      </c>
      <c r="P253" s="19">
        <f t="shared" si="45"/>
        <v>0</v>
      </c>
      <c r="Q253" s="45">
        <f t="shared" si="46"/>
        <v>33367143.204497188</v>
      </c>
      <c r="R253" s="34" t="str">
        <f>IF(MONTH(B253)=12,計算リスト!$C$5,計算リスト!$C$6)</f>
        <v>×</v>
      </c>
      <c r="S253" s="34" t="str">
        <f>IF(YEAR(B253)-YEAR($B$108)&lt;=$D$55,計算リスト!$C$5,計算リスト!$C$6)</f>
        <v>○</v>
      </c>
      <c r="T253" s="34" t="str">
        <f>IF(R253&amp;S253=計算リスト!$C$5&amp;計算リスト!$C$5,計算リスト!$C$5,計算リスト!$C$6)</f>
        <v>×</v>
      </c>
      <c r="U253" s="34">
        <f>IF(T253=計算リスト!$C$5,MIN($D$57,Q253*$D$54),0)</f>
        <v>0</v>
      </c>
      <c r="V253" s="14"/>
      <c r="W253" s="1"/>
      <c r="X253" s="1"/>
      <c r="Y253" s="1"/>
      <c r="Z253" s="1"/>
      <c r="AA253" s="1"/>
    </row>
    <row r="254" spans="1:27" x14ac:dyDescent="0.15">
      <c r="A254" s="14"/>
      <c r="B254" s="17">
        <f t="shared" si="49"/>
        <v>49491</v>
      </c>
      <c r="C254" s="34">
        <f t="shared" si="50"/>
        <v>275</v>
      </c>
      <c r="D254" s="35">
        <f t="shared" si="41"/>
        <v>3.2000000000000002E-3</v>
      </c>
      <c r="E254" s="35" t="str">
        <f t="shared" si="51"/>
        <v/>
      </c>
      <c r="F254" s="35" t="str">
        <f t="shared" si="51"/>
        <v/>
      </c>
      <c r="G254" s="35" t="str">
        <f t="shared" si="51"/>
        <v/>
      </c>
      <c r="H254" s="35" t="str">
        <f t="shared" si="51"/>
        <v/>
      </c>
      <c r="I254" s="36" cm="1">
        <f t="array" ref="I254">_xlfn.IFS(H254&lt;&gt;"",H254,G254&lt;&gt;"",G254,F254&lt;&gt;"",F254,E254&lt;&gt;"",E254,D254&lt;&gt;"",D254)</f>
        <v>3.2000000000000002E-3</v>
      </c>
      <c r="J254" s="42">
        <f t="shared" si="42"/>
        <v>125854.55988056776</v>
      </c>
      <c r="K254" s="43">
        <f t="shared" si="43"/>
        <v>125854.55988056767</v>
      </c>
      <c r="L254" s="44">
        <f t="shared" si="47"/>
        <v>125854.55988056767</v>
      </c>
      <c r="M254" s="43">
        <f t="shared" si="48"/>
        <v>116956.65502603509</v>
      </c>
      <c r="N254" s="44">
        <f t="shared" si="37"/>
        <v>116956.65502603509</v>
      </c>
      <c r="O254" s="19">
        <f t="shared" si="44"/>
        <v>8897.9048545325841</v>
      </c>
      <c r="P254" s="19">
        <f t="shared" si="45"/>
        <v>0</v>
      </c>
      <c r="Q254" s="45">
        <f t="shared" si="46"/>
        <v>33250186.549471155</v>
      </c>
      <c r="R254" s="34" t="str">
        <f>IF(MONTH(B254)=12,計算リスト!$C$5,計算リスト!$C$6)</f>
        <v>×</v>
      </c>
      <c r="S254" s="34" t="str">
        <f>IF(YEAR(B254)-YEAR($B$108)&lt;=$D$55,計算リスト!$C$5,計算リスト!$C$6)</f>
        <v>○</v>
      </c>
      <c r="T254" s="34" t="str">
        <f>IF(R254&amp;S254=計算リスト!$C$5&amp;計算リスト!$C$5,計算リスト!$C$5,計算リスト!$C$6)</f>
        <v>×</v>
      </c>
      <c r="U254" s="34">
        <f>IF(T254=計算リスト!$C$5,MIN($D$57,Q254*$D$54),0)</f>
        <v>0</v>
      </c>
      <c r="V254" s="14"/>
      <c r="W254" s="1"/>
      <c r="X254" s="1"/>
      <c r="Y254" s="1"/>
      <c r="Z254" s="1"/>
      <c r="AA254" s="1"/>
    </row>
    <row r="255" spans="1:27" x14ac:dyDescent="0.15">
      <c r="A255" s="14"/>
      <c r="B255" s="17">
        <f t="shared" si="49"/>
        <v>49522</v>
      </c>
      <c r="C255" s="34">
        <f t="shared" si="50"/>
        <v>274</v>
      </c>
      <c r="D255" s="35">
        <f t="shared" si="41"/>
        <v>3.2000000000000002E-3</v>
      </c>
      <c r="E255" s="35" t="str">
        <f t="shared" si="51"/>
        <v/>
      </c>
      <c r="F255" s="35" t="str">
        <f t="shared" si="51"/>
        <v/>
      </c>
      <c r="G255" s="35" t="str">
        <f t="shared" si="51"/>
        <v/>
      </c>
      <c r="H255" s="35" t="str">
        <f t="shared" si="51"/>
        <v/>
      </c>
      <c r="I255" s="36" cm="1">
        <f t="array" ref="I255">_xlfn.IFS(H255&lt;&gt;"",H255,G255&lt;&gt;"",G255,F255&lt;&gt;"",F255,E255&lt;&gt;"",E255,D255&lt;&gt;"",D255)</f>
        <v>3.2000000000000002E-3</v>
      </c>
      <c r="J255" s="42">
        <f t="shared" si="42"/>
        <v>125854.55988056776</v>
      </c>
      <c r="K255" s="43">
        <f t="shared" si="43"/>
        <v>125854.55988056767</v>
      </c>
      <c r="L255" s="44">
        <f t="shared" si="47"/>
        <v>125854.55988056767</v>
      </c>
      <c r="M255" s="43">
        <f t="shared" si="48"/>
        <v>116987.84346737537</v>
      </c>
      <c r="N255" s="44">
        <f t="shared" si="37"/>
        <v>116987.84346737537</v>
      </c>
      <c r="O255" s="19">
        <f t="shared" si="44"/>
        <v>8866.7164131923091</v>
      </c>
      <c r="P255" s="19">
        <f t="shared" si="45"/>
        <v>0</v>
      </c>
      <c r="Q255" s="45">
        <f t="shared" si="46"/>
        <v>33133198.706003778</v>
      </c>
      <c r="R255" s="34" t="str">
        <f>IF(MONTH(B255)=12,計算リスト!$C$5,計算リスト!$C$6)</f>
        <v>×</v>
      </c>
      <c r="S255" s="34" t="str">
        <f>IF(YEAR(B255)-YEAR($B$108)&lt;=$D$55,計算リスト!$C$5,計算リスト!$C$6)</f>
        <v>○</v>
      </c>
      <c r="T255" s="34" t="str">
        <f>IF(R255&amp;S255=計算リスト!$C$5&amp;計算リスト!$C$5,計算リスト!$C$5,計算リスト!$C$6)</f>
        <v>×</v>
      </c>
      <c r="U255" s="34">
        <f>IF(T255=計算リスト!$C$5,MIN($D$57,Q255*$D$54),0)</f>
        <v>0</v>
      </c>
      <c r="V255" s="14"/>
      <c r="W255" s="1"/>
      <c r="X255" s="1"/>
      <c r="Y255" s="1"/>
      <c r="Z255" s="1"/>
      <c r="AA255" s="1"/>
    </row>
    <row r="256" spans="1:27" x14ac:dyDescent="0.15">
      <c r="A256" s="14"/>
      <c r="B256" s="17">
        <f t="shared" si="49"/>
        <v>49553</v>
      </c>
      <c r="C256" s="34">
        <f t="shared" si="50"/>
        <v>273</v>
      </c>
      <c r="D256" s="35">
        <f t="shared" si="41"/>
        <v>3.2000000000000002E-3</v>
      </c>
      <c r="E256" s="35" t="str">
        <f t="shared" si="51"/>
        <v/>
      </c>
      <c r="F256" s="35" t="str">
        <f t="shared" si="51"/>
        <v/>
      </c>
      <c r="G256" s="35" t="str">
        <f t="shared" si="51"/>
        <v/>
      </c>
      <c r="H256" s="35" t="str">
        <f t="shared" si="51"/>
        <v/>
      </c>
      <c r="I256" s="36" cm="1">
        <f t="array" ref="I256">_xlfn.IFS(H256&lt;&gt;"",H256,G256&lt;&gt;"",G256,F256&lt;&gt;"",F256,E256&lt;&gt;"",E256,D256&lt;&gt;"",D256)</f>
        <v>3.2000000000000002E-3</v>
      </c>
      <c r="J256" s="42">
        <f t="shared" si="42"/>
        <v>125854.55988056776</v>
      </c>
      <c r="K256" s="43">
        <f t="shared" si="43"/>
        <v>125854.55988056767</v>
      </c>
      <c r="L256" s="44">
        <f t="shared" si="47"/>
        <v>125854.55988056767</v>
      </c>
      <c r="M256" s="43">
        <f t="shared" si="48"/>
        <v>117019.04022563333</v>
      </c>
      <c r="N256" s="44">
        <f t="shared" ref="N256:N319" si="52">L256-O256</f>
        <v>117019.04022563333</v>
      </c>
      <c r="O256" s="19">
        <f t="shared" si="44"/>
        <v>8835.5196549343418</v>
      </c>
      <c r="P256" s="19">
        <f t="shared" si="45"/>
        <v>0</v>
      </c>
      <c r="Q256" s="45">
        <f t="shared" si="46"/>
        <v>33016179.665778145</v>
      </c>
      <c r="R256" s="34" t="str">
        <f>IF(MONTH(B256)=12,計算リスト!$C$5,計算リスト!$C$6)</f>
        <v>×</v>
      </c>
      <c r="S256" s="34" t="str">
        <f>IF(YEAR(B256)-YEAR($B$108)&lt;=$D$55,計算リスト!$C$5,計算リスト!$C$6)</f>
        <v>○</v>
      </c>
      <c r="T256" s="34" t="str">
        <f>IF(R256&amp;S256=計算リスト!$C$5&amp;計算リスト!$C$5,計算リスト!$C$5,計算リスト!$C$6)</f>
        <v>×</v>
      </c>
      <c r="U256" s="34">
        <f>IF(T256=計算リスト!$C$5,MIN($D$57,Q256*$D$54),0)</f>
        <v>0</v>
      </c>
      <c r="V256" s="14"/>
      <c r="W256" s="1"/>
      <c r="X256" s="1"/>
      <c r="Y256" s="1"/>
      <c r="Z256" s="1"/>
      <c r="AA256" s="1"/>
    </row>
    <row r="257" spans="1:27" x14ac:dyDescent="0.15">
      <c r="A257" s="14"/>
      <c r="B257" s="17">
        <f t="shared" si="49"/>
        <v>49583</v>
      </c>
      <c r="C257" s="34">
        <f t="shared" si="50"/>
        <v>272</v>
      </c>
      <c r="D257" s="35">
        <f t="shared" si="41"/>
        <v>3.2000000000000002E-3</v>
      </c>
      <c r="E257" s="35" t="str">
        <f t="shared" si="51"/>
        <v/>
      </c>
      <c r="F257" s="35" t="str">
        <f t="shared" si="51"/>
        <v/>
      </c>
      <c r="G257" s="35" t="str">
        <f t="shared" si="51"/>
        <v/>
      </c>
      <c r="H257" s="35" t="str">
        <f t="shared" si="51"/>
        <v/>
      </c>
      <c r="I257" s="36" cm="1">
        <f t="array" ref="I257">_xlfn.IFS(H257&lt;&gt;"",H257,G257&lt;&gt;"",G257,F257&lt;&gt;"",F257,E257&lt;&gt;"",E257,D257&lt;&gt;"",D257)</f>
        <v>3.2000000000000002E-3</v>
      </c>
      <c r="J257" s="42">
        <f t="shared" si="42"/>
        <v>125854.55988056776</v>
      </c>
      <c r="K257" s="43">
        <f t="shared" si="43"/>
        <v>125854.55988056769</v>
      </c>
      <c r="L257" s="44">
        <f t="shared" si="47"/>
        <v>125854.55988056769</v>
      </c>
      <c r="M257" s="43">
        <f t="shared" si="48"/>
        <v>117050.24530302685</v>
      </c>
      <c r="N257" s="44">
        <f t="shared" si="52"/>
        <v>117050.24530302685</v>
      </c>
      <c r="O257" s="19">
        <f t="shared" si="44"/>
        <v>8804.3145775408393</v>
      </c>
      <c r="P257" s="19">
        <f t="shared" si="45"/>
        <v>0</v>
      </c>
      <c r="Q257" s="45">
        <f t="shared" si="46"/>
        <v>32899129.420475118</v>
      </c>
      <c r="R257" s="34" t="str">
        <f>IF(MONTH(B257)=12,計算リスト!$C$5,計算リスト!$C$6)</f>
        <v>×</v>
      </c>
      <c r="S257" s="34" t="str">
        <f>IF(YEAR(B257)-YEAR($B$108)&lt;=$D$55,計算リスト!$C$5,計算リスト!$C$6)</f>
        <v>○</v>
      </c>
      <c r="T257" s="34" t="str">
        <f>IF(R257&amp;S257=計算リスト!$C$5&amp;計算リスト!$C$5,計算リスト!$C$5,計算リスト!$C$6)</f>
        <v>×</v>
      </c>
      <c r="U257" s="34">
        <f>IF(T257=計算リスト!$C$5,MIN($D$57,Q257*$D$54),0)</f>
        <v>0</v>
      </c>
      <c r="V257" s="14"/>
      <c r="W257" s="1"/>
      <c r="X257" s="1"/>
      <c r="Y257" s="1"/>
      <c r="Z257" s="1"/>
      <c r="AA257" s="1"/>
    </row>
    <row r="258" spans="1:27" x14ac:dyDescent="0.15">
      <c r="A258" s="14"/>
      <c r="B258" s="17">
        <f t="shared" si="49"/>
        <v>49614</v>
      </c>
      <c r="C258" s="34">
        <f t="shared" si="50"/>
        <v>271</v>
      </c>
      <c r="D258" s="35">
        <f t="shared" si="41"/>
        <v>3.2000000000000002E-3</v>
      </c>
      <c r="E258" s="35" t="str">
        <f t="shared" si="51"/>
        <v/>
      </c>
      <c r="F258" s="35" t="str">
        <f t="shared" si="51"/>
        <v/>
      </c>
      <c r="G258" s="35" t="str">
        <f t="shared" si="51"/>
        <v/>
      </c>
      <c r="H258" s="35" t="str">
        <f t="shared" si="51"/>
        <v/>
      </c>
      <c r="I258" s="36" cm="1">
        <f t="array" ref="I258">_xlfn.IFS(H258&lt;&gt;"",H258,G258&lt;&gt;"",G258,F258&lt;&gt;"",F258,E258&lt;&gt;"",E258,D258&lt;&gt;"",D258)</f>
        <v>3.2000000000000002E-3</v>
      </c>
      <c r="J258" s="42">
        <f t="shared" si="42"/>
        <v>125854.55988056776</v>
      </c>
      <c r="K258" s="43">
        <f t="shared" si="43"/>
        <v>125854.55988056767</v>
      </c>
      <c r="L258" s="44">
        <f t="shared" si="47"/>
        <v>125854.55988056767</v>
      </c>
      <c r="M258" s="43">
        <f t="shared" si="48"/>
        <v>117081.4587017743</v>
      </c>
      <c r="N258" s="44">
        <f t="shared" si="52"/>
        <v>117081.4587017743</v>
      </c>
      <c r="O258" s="19">
        <f t="shared" si="44"/>
        <v>8773.1011787933658</v>
      </c>
      <c r="P258" s="19">
        <f t="shared" si="45"/>
        <v>0</v>
      </c>
      <c r="Q258" s="45">
        <f t="shared" si="46"/>
        <v>32782047.961773343</v>
      </c>
      <c r="R258" s="34" t="str">
        <f>IF(MONTH(B258)=12,計算リスト!$C$5,計算リスト!$C$6)</f>
        <v>×</v>
      </c>
      <c r="S258" s="34" t="str">
        <f>IF(YEAR(B258)-YEAR($B$108)&lt;=$D$55,計算リスト!$C$5,計算リスト!$C$6)</f>
        <v>○</v>
      </c>
      <c r="T258" s="34" t="str">
        <f>IF(R258&amp;S258=計算リスト!$C$5&amp;計算リスト!$C$5,計算リスト!$C$5,計算リスト!$C$6)</f>
        <v>×</v>
      </c>
      <c r="U258" s="34">
        <f>IF(T258=計算リスト!$C$5,MIN($D$57,Q258*$D$54),0)</f>
        <v>0</v>
      </c>
      <c r="V258" s="14"/>
      <c r="W258" s="1"/>
      <c r="X258" s="1"/>
      <c r="Y258" s="1"/>
      <c r="Z258" s="1"/>
      <c r="AA258" s="1"/>
    </row>
    <row r="259" spans="1:27" x14ac:dyDescent="0.15">
      <c r="A259" s="14"/>
      <c r="B259" s="17">
        <f t="shared" si="49"/>
        <v>49644</v>
      </c>
      <c r="C259" s="34">
        <f t="shared" si="50"/>
        <v>270</v>
      </c>
      <c r="D259" s="35">
        <f t="shared" si="41"/>
        <v>3.2000000000000002E-3</v>
      </c>
      <c r="E259" s="35" t="str">
        <f t="shared" si="51"/>
        <v/>
      </c>
      <c r="F259" s="35" t="str">
        <f t="shared" si="51"/>
        <v/>
      </c>
      <c r="G259" s="35" t="str">
        <f t="shared" si="51"/>
        <v/>
      </c>
      <c r="H259" s="35" t="str">
        <f t="shared" si="51"/>
        <v/>
      </c>
      <c r="I259" s="36" cm="1">
        <f t="array" ref="I259">_xlfn.IFS(H259&lt;&gt;"",H259,G259&lt;&gt;"",G259,F259&lt;&gt;"",F259,E259&lt;&gt;"",E259,D259&lt;&gt;"",D259)</f>
        <v>3.2000000000000002E-3</v>
      </c>
      <c r="J259" s="42">
        <f t="shared" si="42"/>
        <v>125854.55988056776</v>
      </c>
      <c r="K259" s="43">
        <f t="shared" si="43"/>
        <v>125854.55988056767</v>
      </c>
      <c r="L259" s="44">
        <f t="shared" si="47"/>
        <v>125854.55988056767</v>
      </c>
      <c r="M259" s="43">
        <f t="shared" si="48"/>
        <v>117112.68042409478</v>
      </c>
      <c r="N259" s="44">
        <f t="shared" si="52"/>
        <v>117112.68042409478</v>
      </c>
      <c r="O259" s="19">
        <f t="shared" si="44"/>
        <v>8741.8794564728923</v>
      </c>
      <c r="P259" s="19">
        <f t="shared" si="45"/>
        <v>0</v>
      </c>
      <c r="Q259" s="45">
        <f t="shared" si="46"/>
        <v>32664935.281349249</v>
      </c>
      <c r="R259" s="34" t="str">
        <f>IF(MONTH(B259)=12,計算リスト!$C$5,計算リスト!$C$6)</f>
        <v>○</v>
      </c>
      <c r="S259" s="34" t="str">
        <f>IF(YEAR(B259)-YEAR($B$108)&lt;=$D$55,計算リスト!$C$5,計算リスト!$C$6)</f>
        <v>○</v>
      </c>
      <c r="T259" s="34" t="str">
        <f>IF(R259&amp;S259=計算リスト!$C$5&amp;計算リスト!$C$5,計算リスト!$C$5,計算リスト!$C$6)</f>
        <v>○</v>
      </c>
      <c r="U259" s="34">
        <f>IF(T259=計算リスト!$C$5,MIN($D$57,Q259*$D$54),0)</f>
        <v>228654.54696944475</v>
      </c>
      <c r="V259" s="14"/>
      <c r="W259" s="1"/>
      <c r="X259" s="1"/>
      <c r="Y259" s="1"/>
      <c r="Z259" s="1"/>
      <c r="AA259" s="1"/>
    </row>
    <row r="260" spans="1:27" x14ac:dyDescent="0.15">
      <c r="A260" s="14"/>
      <c r="B260" s="17">
        <f t="shared" si="49"/>
        <v>49675</v>
      </c>
      <c r="C260" s="34">
        <f t="shared" si="50"/>
        <v>269</v>
      </c>
      <c r="D260" s="35">
        <f t="shared" si="41"/>
        <v>3.2000000000000002E-3</v>
      </c>
      <c r="E260" s="35" t="str">
        <f t="shared" si="51"/>
        <v/>
      </c>
      <c r="F260" s="35" t="str">
        <f t="shared" si="51"/>
        <v/>
      </c>
      <c r="G260" s="35" t="str">
        <f t="shared" si="51"/>
        <v/>
      </c>
      <c r="H260" s="35" t="str">
        <f t="shared" si="51"/>
        <v/>
      </c>
      <c r="I260" s="36" cm="1">
        <f t="array" ref="I260">_xlfn.IFS(H260&lt;&gt;"",H260,G260&lt;&gt;"",G260,F260&lt;&gt;"",F260,E260&lt;&gt;"",E260,D260&lt;&gt;"",D260)</f>
        <v>3.2000000000000002E-3</v>
      </c>
      <c r="J260" s="42">
        <f t="shared" si="42"/>
        <v>125854.55988056776</v>
      </c>
      <c r="K260" s="43">
        <f t="shared" si="43"/>
        <v>125854.55988056769</v>
      </c>
      <c r="L260" s="44">
        <f t="shared" si="47"/>
        <v>125854.55988056769</v>
      </c>
      <c r="M260" s="43">
        <f t="shared" si="48"/>
        <v>117143.91047220788</v>
      </c>
      <c r="N260" s="44">
        <f t="shared" si="52"/>
        <v>117143.91047220788</v>
      </c>
      <c r="O260" s="19">
        <f t="shared" si="44"/>
        <v>8710.6494083598009</v>
      </c>
      <c r="P260" s="19">
        <f t="shared" si="45"/>
        <v>0</v>
      </c>
      <c r="Q260" s="45">
        <f t="shared" si="46"/>
        <v>32547791.370877042</v>
      </c>
      <c r="R260" s="34" t="str">
        <f>IF(MONTH(B260)=12,計算リスト!$C$5,計算リスト!$C$6)</f>
        <v>×</v>
      </c>
      <c r="S260" s="34" t="str">
        <f>IF(YEAR(B260)-YEAR($B$108)&lt;=$D$55,計算リスト!$C$5,計算リスト!$C$6)</f>
        <v>○</v>
      </c>
      <c r="T260" s="34" t="str">
        <f>IF(R260&amp;S260=計算リスト!$C$5&amp;計算リスト!$C$5,計算リスト!$C$5,計算リスト!$C$6)</f>
        <v>×</v>
      </c>
      <c r="U260" s="34">
        <f>IF(T260=計算リスト!$C$5,MIN($D$57,Q260*$D$54),0)</f>
        <v>0</v>
      </c>
      <c r="V260" s="14"/>
      <c r="W260" s="1"/>
      <c r="X260" s="1"/>
      <c r="Y260" s="1"/>
      <c r="Z260" s="1"/>
      <c r="AA260" s="1"/>
    </row>
    <row r="261" spans="1:27" x14ac:dyDescent="0.15">
      <c r="A261" s="14"/>
      <c r="B261" s="17">
        <f t="shared" si="49"/>
        <v>49706</v>
      </c>
      <c r="C261" s="34">
        <f t="shared" si="50"/>
        <v>268</v>
      </c>
      <c r="D261" s="35">
        <f t="shared" si="41"/>
        <v>3.2000000000000002E-3</v>
      </c>
      <c r="E261" s="35" t="str">
        <f t="shared" si="51"/>
        <v/>
      </c>
      <c r="F261" s="35" t="str">
        <f t="shared" si="51"/>
        <v/>
      </c>
      <c r="G261" s="35" t="str">
        <f t="shared" si="51"/>
        <v/>
      </c>
      <c r="H261" s="35" t="str">
        <f t="shared" si="51"/>
        <v/>
      </c>
      <c r="I261" s="36" cm="1">
        <f t="array" ref="I261">_xlfn.IFS(H261&lt;&gt;"",H261,G261&lt;&gt;"",G261,F261&lt;&gt;"",F261,E261&lt;&gt;"",E261,D261&lt;&gt;"",D261)</f>
        <v>3.2000000000000002E-3</v>
      </c>
      <c r="J261" s="42">
        <f t="shared" si="42"/>
        <v>125854.55988056776</v>
      </c>
      <c r="K261" s="43">
        <f t="shared" si="43"/>
        <v>125854.55988056769</v>
      </c>
      <c r="L261" s="44">
        <f t="shared" si="47"/>
        <v>125854.55988056769</v>
      </c>
      <c r="M261" s="43">
        <f t="shared" si="48"/>
        <v>117175.1488483338</v>
      </c>
      <c r="N261" s="44">
        <f t="shared" si="52"/>
        <v>117175.1488483338</v>
      </c>
      <c r="O261" s="19">
        <f t="shared" si="44"/>
        <v>8679.4110322338784</v>
      </c>
      <c r="P261" s="19">
        <f t="shared" si="45"/>
        <v>0</v>
      </c>
      <c r="Q261" s="45">
        <f t="shared" si="46"/>
        <v>32430616.22202871</v>
      </c>
      <c r="R261" s="34" t="str">
        <f>IF(MONTH(B261)=12,計算リスト!$C$5,計算リスト!$C$6)</f>
        <v>×</v>
      </c>
      <c r="S261" s="34" t="str">
        <f>IF(YEAR(B261)-YEAR($B$108)&lt;=$D$55,計算リスト!$C$5,計算リスト!$C$6)</f>
        <v>○</v>
      </c>
      <c r="T261" s="34" t="str">
        <f>IF(R261&amp;S261=計算リスト!$C$5&amp;計算リスト!$C$5,計算リスト!$C$5,計算リスト!$C$6)</f>
        <v>×</v>
      </c>
      <c r="U261" s="34">
        <f>IF(T261=計算リスト!$C$5,MIN($D$57,Q261*$D$54),0)</f>
        <v>0</v>
      </c>
      <c r="V261" s="14"/>
      <c r="W261" s="1"/>
      <c r="X261" s="1"/>
      <c r="Y261" s="1"/>
      <c r="Z261" s="1"/>
      <c r="AA261" s="1"/>
    </row>
    <row r="262" spans="1:27" x14ac:dyDescent="0.15">
      <c r="A262" s="14"/>
      <c r="B262" s="17">
        <f t="shared" si="49"/>
        <v>49735</v>
      </c>
      <c r="C262" s="34">
        <f t="shared" si="50"/>
        <v>267</v>
      </c>
      <c r="D262" s="35">
        <f t="shared" si="41"/>
        <v>3.2000000000000002E-3</v>
      </c>
      <c r="E262" s="35" t="str">
        <f t="shared" si="51"/>
        <v/>
      </c>
      <c r="F262" s="35" t="str">
        <f t="shared" si="51"/>
        <v/>
      </c>
      <c r="G262" s="35" t="str">
        <f t="shared" si="51"/>
        <v/>
      </c>
      <c r="H262" s="35" t="str">
        <f t="shared" si="51"/>
        <v/>
      </c>
      <c r="I262" s="36" cm="1">
        <f t="array" ref="I262">_xlfn.IFS(H262&lt;&gt;"",H262,G262&lt;&gt;"",G262,F262&lt;&gt;"",F262,E262&lt;&gt;"",E262,D262&lt;&gt;"",D262)</f>
        <v>3.2000000000000002E-3</v>
      </c>
      <c r="J262" s="42">
        <f t="shared" si="42"/>
        <v>125854.55988056776</v>
      </c>
      <c r="K262" s="43">
        <f t="shared" si="43"/>
        <v>125854.5598805677</v>
      </c>
      <c r="L262" s="44">
        <f t="shared" si="47"/>
        <v>125854.5598805677</v>
      </c>
      <c r="M262" s="43">
        <f t="shared" si="48"/>
        <v>117206.39555469337</v>
      </c>
      <c r="N262" s="44">
        <f t="shared" si="52"/>
        <v>117206.39555469337</v>
      </c>
      <c r="O262" s="19">
        <f t="shared" si="44"/>
        <v>8648.1643258743225</v>
      </c>
      <c r="P262" s="19">
        <f t="shared" si="45"/>
        <v>0</v>
      </c>
      <c r="Q262" s="45">
        <f t="shared" si="46"/>
        <v>32313409.826474018</v>
      </c>
      <c r="R262" s="34" t="str">
        <f>IF(MONTH(B262)=12,計算リスト!$C$5,計算リスト!$C$6)</f>
        <v>×</v>
      </c>
      <c r="S262" s="34" t="str">
        <f>IF(YEAR(B262)-YEAR($B$108)&lt;=$D$55,計算リスト!$C$5,計算リスト!$C$6)</f>
        <v>○</v>
      </c>
      <c r="T262" s="34" t="str">
        <f>IF(R262&amp;S262=計算リスト!$C$5&amp;計算リスト!$C$5,計算リスト!$C$5,計算リスト!$C$6)</f>
        <v>×</v>
      </c>
      <c r="U262" s="34">
        <f>IF(T262=計算リスト!$C$5,MIN($D$57,Q262*$D$54),0)</f>
        <v>0</v>
      </c>
      <c r="V262" s="14"/>
      <c r="W262" s="1"/>
      <c r="X262" s="1"/>
      <c r="Y262" s="1"/>
      <c r="Z262" s="1"/>
      <c r="AA262" s="1"/>
    </row>
    <row r="263" spans="1:27" x14ac:dyDescent="0.15">
      <c r="A263" s="14"/>
      <c r="B263" s="17">
        <f t="shared" si="49"/>
        <v>49766</v>
      </c>
      <c r="C263" s="34">
        <f t="shared" si="50"/>
        <v>266</v>
      </c>
      <c r="D263" s="35">
        <f t="shared" si="41"/>
        <v>3.2000000000000002E-3</v>
      </c>
      <c r="E263" s="35" t="str">
        <f t="shared" si="51"/>
        <v/>
      </c>
      <c r="F263" s="35" t="str">
        <f t="shared" si="51"/>
        <v/>
      </c>
      <c r="G263" s="35" t="str">
        <f t="shared" si="51"/>
        <v/>
      </c>
      <c r="H263" s="35" t="str">
        <f t="shared" si="51"/>
        <v/>
      </c>
      <c r="I263" s="36" cm="1">
        <f t="array" ref="I263">_xlfn.IFS(H263&lt;&gt;"",H263,G263&lt;&gt;"",G263,F263&lt;&gt;"",F263,E263&lt;&gt;"",E263,D263&lt;&gt;"",D263)</f>
        <v>3.2000000000000002E-3</v>
      </c>
      <c r="J263" s="42">
        <f t="shared" si="42"/>
        <v>125854.55988056776</v>
      </c>
      <c r="K263" s="43">
        <f t="shared" si="43"/>
        <v>125854.5598805677</v>
      </c>
      <c r="L263" s="44">
        <f t="shared" si="47"/>
        <v>125854.5598805677</v>
      </c>
      <c r="M263" s="43">
        <f t="shared" si="48"/>
        <v>117237.65059350796</v>
      </c>
      <c r="N263" s="44">
        <f t="shared" si="52"/>
        <v>117237.65059350796</v>
      </c>
      <c r="O263" s="19">
        <f t="shared" si="44"/>
        <v>8616.9092870597378</v>
      </c>
      <c r="P263" s="19">
        <f t="shared" si="45"/>
        <v>0</v>
      </c>
      <c r="Q263" s="45">
        <f t="shared" si="46"/>
        <v>32196172.17588051</v>
      </c>
      <c r="R263" s="34" t="str">
        <f>IF(MONTH(B263)=12,計算リスト!$C$5,計算リスト!$C$6)</f>
        <v>×</v>
      </c>
      <c r="S263" s="34" t="str">
        <f>IF(YEAR(B263)-YEAR($B$108)&lt;=$D$55,計算リスト!$C$5,計算リスト!$C$6)</f>
        <v>○</v>
      </c>
      <c r="T263" s="34" t="str">
        <f>IF(R263&amp;S263=計算リスト!$C$5&amp;計算リスト!$C$5,計算リスト!$C$5,計算リスト!$C$6)</f>
        <v>×</v>
      </c>
      <c r="U263" s="34">
        <f>IF(T263=計算リスト!$C$5,MIN($D$57,Q263*$D$54),0)</f>
        <v>0</v>
      </c>
      <c r="V263" s="14"/>
      <c r="W263" s="1"/>
      <c r="X263" s="1"/>
      <c r="Y263" s="1"/>
      <c r="Z263" s="1"/>
      <c r="AA263" s="1"/>
    </row>
    <row r="264" spans="1:27" x14ac:dyDescent="0.15">
      <c r="A264" s="14"/>
      <c r="B264" s="17">
        <f t="shared" si="49"/>
        <v>49796</v>
      </c>
      <c r="C264" s="34">
        <f t="shared" si="50"/>
        <v>265</v>
      </c>
      <c r="D264" s="35">
        <f t="shared" si="41"/>
        <v>3.2000000000000002E-3</v>
      </c>
      <c r="E264" s="35" t="str">
        <f t="shared" si="51"/>
        <v/>
      </c>
      <c r="F264" s="35" t="str">
        <f t="shared" si="51"/>
        <v/>
      </c>
      <c r="G264" s="35" t="str">
        <f t="shared" si="51"/>
        <v/>
      </c>
      <c r="H264" s="35" t="str">
        <f t="shared" si="51"/>
        <v/>
      </c>
      <c r="I264" s="36" cm="1">
        <f t="array" ref="I264">_xlfn.IFS(H264&lt;&gt;"",H264,G264&lt;&gt;"",G264,F264&lt;&gt;"",F264,E264&lt;&gt;"",E264,D264&lt;&gt;"",D264)</f>
        <v>3.2000000000000002E-3</v>
      </c>
      <c r="J264" s="42">
        <f t="shared" si="42"/>
        <v>125854.55988056776</v>
      </c>
      <c r="K264" s="43">
        <f t="shared" si="43"/>
        <v>125854.55988056769</v>
      </c>
      <c r="L264" s="44">
        <f t="shared" si="47"/>
        <v>125854.55988056769</v>
      </c>
      <c r="M264" s="43">
        <f t="shared" si="48"/>
        <v>117268.91396699955</v>
      </c>
      <c r="N264" s="44">
        <f t="shared" si="52"/>
        <v>117268.91396699955</v>
      </c>
      <c r="O264" s="19">
        <f t="shared" si="44"/>
        <v>8585.6459135681362</v>
      </c>
      <c r="P264" s="19">
        <f t="shared" si="45"/>
        <v>0</v>
      </c>
      <c r="Q264" s="45">
        <f t="shared" si="46"/>
        <v>32078903.261913512</v>
      </c>
      <c r="R264" s="34" t="str">
        <f>IF(MONTH(B264)=12,計算リスト!$C$5,計算リスト!$C$6)</f>
        <v>×</v>
      </c>
      <c r="S264" s="34" t="str">
        <f>IF(YEAR(B264)-YEAR($B$108)&lt;=$D$55,計算リスト!$C$5,計算リスト!$C$6)</f>
        <v>○</v>
      </c>
      <c r="T264" s="34" t="str">
        <f>IF(R264&amp;S264=計算リスト!$C$5&amp;計算リスト!$C$5,計算リスト!$C$5,計算リスト!$C$6)</f>
        <v>×</v>
      </c>
      <c r="U264" s="34">
        <f>IF(T264=計算リスト!$C$5,MIN($D$57,Q264*$D$54),0)</f>
        <v>0</v>
      </c>
      <c r="V264" s="14"/>
      <c r="W264" s="1"/>
      <c r="X264" s="1"/>
      <c r="Y264" s="1"/>
      <c r="Z264" s="1"/>
      <c r="AA264" s="1"/>
    </row>
    <row r="265" spans="1:27" x14ac:dyDescent="0.15">
      <c r="A265" s="14"/>
      <c r="B265" s="17">
        <f t="shared" si="49"/>
        <v>49827</v>
      </c>
      <c r="C265" s="34">
        <f t="shared" si="50"/>
        <v>264</v>
      </c>
      <c r="D265" s="35">
        <f t="shared" si="41"/>
        <v>3.2000000000000002E-3</v>
      </c>
      <c r="E265" s="35" t="str">
        <f t="shared" si="51"/>
        <v/>
      </c>
      <c r="F265" s="35" t="str">
        <f t="shared" si="51"/>
        <v/>
      </c>
      <c r="G265" s="35" t="str">
        <f t="shared" si="51"/>
        <v/>
      </c>
      <c r="H265" s="35" t="str">
        <f t="shared" si="51"/>
        <v/>
      </c>
      <c r="I265" s="36" cm="1">
        <f t="array" ref="I265">_xlfn.IFS(H265&lt;&gt;"",H265,G265&lt;&gt;"",G265,F265&lt;&gt;"",F265,E265&lt;&gt;"",E265,D265&lt;&gt;"",D265)</f>
        <v>3.2000000000000002E-3</v>
      </c>
      <c r="J265" s="42">
        <f t="shared" si="42"/>
        <v>125854.55988056776</v>
      </c>
      <c r="K265" s="43">
        <f t="shared" si="43"/>
        <v>125854.5598805677</v>
      </c>
      <c r="L265" s="44">
        <f t="shared" si="47"/>
        <v>125854.5598805677</v>
      </c>
      <c r="M265" s="43">
        <f t="shared" si="48"/>
        <v>117300.18567739076</v>
      </c>
      <c r="N265" s="44">
        <f t="shared" si="52"/>
        <v>117300.18567739076</v>
      </c>
      <c r="O265" s="19">
        <f t="shared" si="44"/>
        <v>8554.3742031769361</v>
      </c>
      <c r="P265" s="19">
        <f t="shared" si="45"/>
        <v>0</v>
      </c>
      <c r="Q265" s="45">
        <f t="shared" si="46"/>
        <v>31961603.076236121</v>
      </c>
      <c r="R265" s="34" t="str">
        <f>IF(MONTH(B265)=12,計算リスト!$C$5,計算リスト!$C$6)</f>
        <v>×</v>
      </c>
      <c r="S265" s="34" t="str">
        <f>IF(YEAR(B265)-YEAR($B$108)&lt;=$D$55,計算リスト!$C$5,計算リスト!$C$6)</f>
        <v>○</v>
      </c>
      <c r="T265" s="34" t="str">
        <f>IF(R265&amp;S265=計算リスト!$C$5&amp;計算リスト!$C$5,計算リスト!$C$5,計算リスト!$C$6)</f>
        <v>×</v>
      </c>
      <c r="U265" s="34">
        <f>IF(T265=計算リスト!$C$5,MIN($D$57,Q265*$D$54),0)</f>
        <v>0</v>
      </c>
      <c r="V265" s="14"/>
      <c r="W265" s="1"/>
      <c r="X265" s="1"/>
      <c r="Y265" s="1"/>
      <c r="Z265" s="1"/>
      <c r="AA265" s="1"/>
    </row>
    <row r="266" spans="1:27" x14ac:dyDescent="0.15">
      <c r="A266" s="14"/>
      <c r="B266" s="17">
        <f t="shared" si="49"/>
        <v>49857</v>
      </c>
      <c r="C266" s="34">
        <f t="shared" si="50"/>
        <v>263</v>
      </c>
      <c r="D266" s="35">
        <f t="shared" si="41"/>
        <v>3.2000000000000002E-3</v>
      </c>
      <c r="E266" s="35" t="str">
        <f t="shared" si="51"/>
        <v/>
      </c>
      <c r="F266" s="35" t="str">
        <f t="shared" si="51"/>
        <v/>
      </c>
      <c r="G266" s="35" t="str">
        <f t="shared" si="51"/>
        <v/>
      </c>
      <c r="H266" s="35" t="str">
        <f t="shared" si="51"/>
        <v/>
      </c>
      <c r="I266" s="36" cm="1">
        <f t="array" ref="I266">_xlfn.IFS(H266&lt;&gt;"",H266,G266&lt;&gt;"",G266,F266&lt;&gt;"",F266,E266&lt;&gt;"",E266,D266&lt;&gt;"",D266)</f>
        <v>3.2000000000000002E-3</v>
      </c>
      <c r="J266" s="42">
        <f t="shared" si="42"/>
        <v>125854.55988056776</v>
      </c>
      <c r="K266" s="43">
        <f t="shared" si="43"/>
        <v>125854.5598805677</v>
      </c>
      <c r="L266" s="44">
        <f t="shared" si="47"/>
        <v>125854.5598805677</v>
      </c>
      <c r="M266" s="43">
        <f t="shared" si="48"/>
        <v>117331.46572690473</v>
      </c>
      <c r="N266" s="44">
        <f t="shared" si="52"/>
        <v>117331.46572690473</v>
      </c>
      <c r="O266" s="19">
        <f t="shared" si="44"/>
        <v>8523.0941536629653</v>
      </c>
      <c r="P266" s="19">
        <f t="shared" si="45"/>
        <v>0</v>
      </c>
      <c r="Q266" s="45">
        <f t="shared" si="46"/>
        <v>31844271.610509217</v>
      </c>
      <c r="R266" s="34" t="str">
        <f>IF(MONTH(B266)=12,計算リスト!$C$5,計算リスト!$C$6)</f>
        <v>×</v>
      </c>
      <c r="S266" s="34" t="str">
        <f>IF(YEAR(B266)-YEAR($B$108)&lt;=$D$55,計算リスト!$C$5,計算リスト!$C$6)</f>
        <v>○</v>
      </c>
      <c r="T266" s="34" t="str">
        <f>IF(R266&amp;S266=計算リスト!$C$5&amp;計算リスト!$C$5,計算リスト!$C$5,計算リスト!$C$6)</f>
        <v>×</v>
      </c>
      <c r="U266" s="34">
        <f>IF(T266=計算リスト!$C$5,MIN($D$57,Q266*$D$54),0)</f>
        <v>0</v>
      </c>
      <c r="V266" s="14"/>
      <c r="W266" s="1"/>
      <c r="X266" s="1"/>
      <c r="Y266" s="1"/>
      <c r="Z266" s="1"/>
      <c r="AA266" s="1"/>
    </row>
    <row r="267" spans="1:27" x14ac:dyDescent="0.15">
      <c r="A267" s="14"/>
      <c r="B267" s="17">
        <f t="shared" si="49"/>
        <v>49888</v>
      </c>
      <c r="C267" s="34">
        <f t="shared" si="50"/>
        <v>262</v>
      </c>
      <c r="D267" s="35">
        <f t="shared" si="41"/>
        <v>3.2000000000000002E-3</v>
      </c>
      <c r="E267" s="35" t="str">
        <f t="shared" si="51"/>
        <v/>
      </c>
      <c r="F267" s="35" t="str">
        <f t="shared" si="51"/>
        <v/>
      </c>
      <c r="G267" s="35" t="str">
        <f t="shared" si="51"/>
        <v/>
      </c>
      <c r="H267" s="35" t="str">
        <f t="shared" si="51"/>
        <v/>
      </c>
      <c r="I267" s="36" cm="1">
        <f t="array" ref="I267">_xlfn.IFS(H267&lt;&gt;"",H267,G267&lt;&gt;"",G267,F267&lt;&gt;"",F267,E267&lt;&gt;"",E267,D267&lt;&gt;"",D267)</f>
        <v>3.2000000000000002E-3</v>
      </c>
      <c r="J267" s="42">
        <f t="shared" si="42"/>
        <v>125854.55988056776</v>
      </c>
      <c r="K267" s="43">
        <f t="shared" si="43"/>
        <v>125854.5598805677</v>
      </c>
      <c r="L267" s="44">
        <f t="shared" si="47"/>
        <v>125854.5598805677</v>
      </c>
      <c r="M267" s="43">
        <f t="shared" si="48"/>
        <v>117362.75411776525</v>
      </c>
      <c r="N267" s="44">
        <f t="shared" si="52"/>
        <v>117362.75411776525</v>
      </c>
      <c r="O267" s="19">
        <f t="shared" si="44"/>
        <v>8491.805762802458</v>
      </c>
      <c r="P267" s="19">
        <f t="shared" si="45"/>
        <v>0</v>
      </c>
      <c r="Q267" s="45">
        <f t="shared" si="46"/>
        <v>31726908.856391452</v>
      </c>
      <c r="R267" s="34" t="str">
        <f>IF(MONTH(B267)=12,計算リスト!$C$5,計算リスト!$C$6)</f>
        <v>×</v>
      </c>
      <c r="S267" s="34" t="str">
        <f>IF(YEAR(B267)-YEAR($B$108)&lt;=$D$55,計算リスト!$C$5,計算リスト!$C$6)</f>
        <v>○</v>
      </c>
      <c r="T267" s="34" t="str">
        <f>IF(R267&amp;S267=計算リスト!$C$5&amp;計算リスト!$C$5,計算リスト!$C$5,計算リスト!$C$6)</f>
        <v>×</v>
      </c>
      <c r="U267" s="34">
        <f>IF(T267=計算リスト!$C$5,MIN($D$57,Q267*$D$54),0)</f>
        <v>0</v>
      </c>
      <c r="V267" s="14"/>
      <c r="W267" s="1"/>
      <c r="X267" s="1"/>
      <c r="Y267" s="1"/>
      <c r="Z267" s="1"/>
      <c r="AA267" s="1"/>
    </row>
    <row r="268" spans="1:27" x14ac:dyDescent="0.15">
      <c r="A268" s="14"/>
      <c r="B268" s="17">
        <f t="shared" si="49"/>
        <v>49919</v>
      </c>
      <c r="C268" s="34">
        <f t="shared" si="50"/>
        <v>261</v>
      </c>
      <c r="D268" s="35">
        <f t="shared" si="41"/>
        <v>3.2000000000000002E-3</v>
      </c>
      <c r="E268" s="35" t="str">
        <f t="shared" ref="E268:H287" si="53">IF(F$36&lt;&gt;"",IF($B268&gt;=F$36,F$41,""),"")</f>
        <v/>
      </c>
      <c r="F268" s="35" t="str">
        <f t="shared" si="53"/>
        <v/>
      </c>
      <c r="G268" s="35" t="str">
        <f t="shared" si="53"/>
        <v/>
      </c>
      <c r="H268" s="35" t="str">
        <f t="shared" si="53"/>
        <v/>
      </c>
      <c r="I268" s="36" cm="1">
        <f t="array" ref="I268">_xlfn.IFS(H268&lt;&gt;"",H268,G268&lt;&gt;"",G268,F268&lt;&gt;"",F268,E268&lt;&gt;"",E268,D268&lt;&gt;"",D268)</f>
        <v>3.2000000000000002E-3</v>
      </c>
      <c r="J268" s="42">
        <f t="shared" si="42"/>
        <v>125854.55988056776</v>
      </c>
      <c r="K268" s="43">
        <f t="shared" si="43"/>
        <v>125854.55988056771</v>
      </c>
      <c r="L268" s="44">
        <f t="shared" si="47"/>
        <v>125854.55988056771</v>
      </c>
      <c r="M268" s="43">
        <f t="shared" si="48"/>
        <v>117394.05085219665</v>
      </c>
      <c r="N268" s="44">
        <f t="shared" si="52"/>
        <v>117394.05085219665</v>
      </c>
      <c r="O268" s="19">
        <f t="shared" si="44"/>
        <v>8460.5090283710542</v>
      </c>
      <c r="P268" s="19">
        <f t="shared" si="45"/>
        <v>0</v>
      </c>
      <c r="Q268" s="45">
        <f t="shared" si="46"/>
        <v>31609514.805539254</v>
      </c>
      <c r="R268" s="34" t="str">
        <f>IF(MONTH(B268)=12,計算リスト!$C$5,計算リスト!$C$6)</f>
        <v>×</v>
      </c>
      <c r="S268" s="34" t="str">
        <f>IF(YEAR(B268)-YEAR($B$108)&lt;=$D$55,計算リスト!$C$5,計算リスト!$C$6)</f>
        <v>○</v>
      </c>
      <c r="T268" s="34" t="str">
        <f>IF(R268&amp;S268=計算リスト!$C$5&amp;計算リスト!$C$5,計算リスト!$C$5,計算リスト!$C$6)</f>
        <v>×</v>
      </c>
      <c r="U268" s="34">
        <f>IF(T268=計算リスト!$C$5,MIN($D$57,Q268*$D$54),0)</f>
        <v>0</v>
      </c>
      <c r="V268" s="14"/>
      <c r="W268" s="1"/>
      <c r="X268" s="1"/>
      <c r="Y268" s="1"/>
      <c r="Z268" s="1"/>
      <c r="AA268" s="1"/>
    </row>
    <row r="269" spans="1:27" x14ac:dyDescent="0.15">
      <c r="A269" s="14"/>
      <c r="B269" s="17">
        <f t="shared" si="49"/>
        <v>49949</v>
      </c>
      <c r="C269" s="34">
        <f t="shared" si="50"/>
        <v>260</v>
      </c>
      <c r="D269" s="35">
        <f t="shared" si="41"/>
        <v>3.2000000000000002E-3</v>
      </c>
      <c r="E269" s="35" t="str">
        <f t="shared" si="53"/>
        <v/>
      </c>
      <c r="F269" s="35" t="str">
        <f t="shared" si="53"/>
        <v/>
      </c>
      <c r="G269" s="35" t="str">
        <f t="shared" si="53"/>
        <v/>
      </c>
      <c r="H269" s="35" t="str">
        <f t="shared" si="53"/>
        <v/>
      </c>
      <c r="I269" s="36" cm="1">
        <f t="array" ref="I269">_xlfn.IFS(H269&lt;&gt;"",H269,G269&lt;&gt;"",G269,F269&lt;&gt;"",F269,E269&lt;&gt;"",E269,D269&lt;&gt;"",D269)</f>
        <v>3.2000000000000002E-3</v>
      </c>
      <c r="J269" s="42">
        <f t="shared" si="42"/>
        <v>125854.55988056776</v>
      </c>
      <c r="K269" s="43">
        <f t="shared" si="43"/>
        <v>125854.5598805677</v>
      </c>
      <c r="L269" s="44">
        <f t="shared" si="47"/>
        <v>125854.5598805677</v>
      </c>
      <c r="M269" s="43">
        <f t="shared" si="48"/>
        <v>117425.3559324239</v>
      </c>
      <c r="N269" s="44">
        <f t="shared" si="52"/>
        <v>117425.3559324239</v>
      </c>
      <c r="O269" s="19">
        <f t="shared" si="44"/>
        <v>8429.2039481438023</v>
      </c>
      <c r="P269" s="19">
        <f t="shared" si="45"/>
        <v>0</v>
      </c>
      <c r="Q269" s="45">
        <f t="shared" si="46"/>
        <v>31492089.449606828</v>
      </c>
      <c r="R269" s="34" t="str">
        <f>IF(MONTH(B269)=12,計算リスト!$C$5,計算リスト!$C$6)</f>
        <v>×</v>
      </c>
      <c r="S269" s="34" t="str">
        <f>IF(YEAR(B269)-YEAR($B$108)&lt;=$D$55,計算リスト!$C$5,計算リスト!$C$6)</f>
        <v>○</v>
      </c>
      <c r="T269" s="34" t="str">
        <f>IF(R269&amp;S269=計算リスト!$C$5&amp;計算リスト!$C$5,計算リスト!$C$5,計算リスト!$C$6)</f>
        <v>×</v>
      </c>
      <c r="U269" s="34">
        <f>IF(T269=計算リスト!$C$5,MIN($D$57,Q269*$D$54),0)</f>
        <v>0</v>
      </c>
      <c r="V269" s="14"/>
      <c r="W269" s="1"/>
      <c r="X269" s="1"/>
      <c r="Y269" s="1"/>
      <c r="Z269" s="1"/>
      <c r="AA269" s="1"/>
    </row>
    <row r="270" spans="1:27" x14ac:dyDescent="0.15">
      <c r="A270" s="14"/>
      <c r="B270" s="17">
        <f t="shared" si="49"/>
        <v>49980</v>
      </c>
      <c r="C270" s="34">
        <f t="shared" si="50"/>
        <v>259</v>
      </c>
      <c r="D270" s="35">
        <f t="shared" si="41"/>
        <v>3.2000000000000002E-3</v>
      </c>
      <c r="E270" s="35" t="str">
        <f t="shared" si="53"/>
        <v/>
      </c>
      <c r="F270" s="35" t="str">
        <f t="shared" si="53"/>
        <v/>
      </c>
      <c r="G270" s="35" t="str">
        <f t="shared" si="53"/>
        <v/>
      </c>
      <c r="H270" s="35" t="str">
        <f t="shared" si="53"/>
        <v/>
      </c>
      <c r="I270" s="36" cm="1">
        <f t="array" ref="I270">_xlfn.IFS(H270&lt;&gt;"",H270,G270&lt;&gt;"",G270,F270&lt;&gt;"",F270,E270&lt;&gt;"",E270,D270&lt;&gt;"",D270)</f>
        <v>3.2000000000000002E-3</v>
      </c>
      <c r="J270" s="42">
        <f t="shared" si="42"/>
        <v>125854.55988056776</v>
      </c>
      <c r="K270" s="43">
        <f t="shared" si="43"/>
        <v>125854.55988056769</v>
      </c>
      <c r="L270" s="44">
        <f t="shared" si="47"/>
        <v>125854.55988056769</v>
      </c>
      <c r="M270" s="43">
        <f t="shared" si="48"/>
        <v>117456.66936067253</v>
      </c>
      <c r="N270" s="44">
        <f t="shared" si="52"/>
        <v>117456.66936067253</v>
      </c>
      <c r="O270" s="19">
        <f t="shared" si="44"/>
        <v>8397.8905198951543</v>
      </c>
      <c r="P270" s="19">
        <f t="shared" si="45"/>
        <v>0</v>
      </c>
      <c r="Q270" s="45">
        <f t="shared" si="46"/>
        <v>31374632.780246157</v>
      </c>
      <c r="R270" s="34" t="str">
        <f>IF(MONTH(B270)=12,計算リスト!$C$5,計算リスト!$C$6)</f>
        <v>×</v>
      </c>
      <c r="S270" s="34" t="str">
        <f>IF(YEAR(B270)-YEAR($B$108)&lt;=$D$55,計算リスト!$C$5,計算リスト!$C$6)</f>
        <v>○</v>
      </c>
      <c r="T270" s="34" t="str">
        <f>IF(R270&amp;S270=計算リスト!$C$5&amp;計算リスト!$C$5,計算リスト!$C$5,計算リスト!$C$6)</f>
        <v>×</v>
      </c>
      <c r="U270" s="34">
        <f>IF(T270=計算リスト!$C$5,MIN($D$57,Q270*$D$54),0)</f>
        <v>0</v>
      </c>
      <c r="V270" s="14"/>
      <c r="W270" s="1"/>
      <c r="X270" s="1"/>
      <c r="Y270" s="1"/>
      <c r="Z270" s="1"/>
      <c r="AA270" s="1"/>
    </row>
    <row r="271" spans="1:27" x14ac:dyDescent="0.15">
      <c r="A271" s="14"/>
      <c r="B271" s="17">
        <f t="shared" si="49"/>
        <v>50010</v>
      </c>
      <c r="C271" s="34">
        <f t="shared" si="50"/>
        <v>258</v>
      </c>
      <c r="D271" s="35">
        <f t="shared" si="41"/>
        <v>3.2000000000000002E-3</v>
      </c>
      <c r="E271" s="35" t="str">
        <f t="shared" si="53"/>
        <v/>
      </c>
      <c r="F271" s="35" t="str">
        <f t="shared" si="53"/>
        <v/>
      </c>
      <c r="G271" s="35" t="str">
        <f t="shared" si="53"/>
        <v/>
      </c>
      <c r="H271" s="35" t="str">
        <f t="shared" si="53"/>
        <v/>
      </c>
      <c r="I271" s="36" cm="1">
        <f t="array" ref="I271">_xlfn.IFS(H271&lt;&gt;"",H271,G271&lt;&gt;"",G271,F271&lt;&gt;"",F271,E271&lt;&gt;"",E271,D271&lt;&gt;"",D271)</f>
        <v>3.2000000000000002E-3</v>
      </c>
      <c r="J271" s="42">
        <f t="shared" si="42"/>
        <v>125854.55988056776</v>
      </c>
      <c r="K271" s="43">
        <f t="shared" si="43"/>
        <v>125854.55988056771</v>
      </c>
      <c r="L271" s="44">
        <f t="shared" si="47"/>
        <v>125854.55988056771</v>
      </c>
      <c r="M271" s="43">
        <f t="shared" si="48"/>
        <v>117487.99113916873</v>
      </c>
      <c r="N271" s="44">
        <f t="shared" si="52"/>
        <v>117487.99113916873</v>
      </c>
      <c r="O271" s="19">
        <f t="shared" si="44"/>
        <v>8366.5687413989763</v>
      </c>
      <c r="P271" s="19">
        <f t="shared" si="45"/>
        <v>0</v>
      </c>
      <c r="Q271" s="45">
        <f t="shared" si="46"/>
        <v>31257144.789106987</v>
      </c>
      <c r="R271" s="34" t="str">
        <f>IF(MONTH(B271)=12,計算リスト!$C$5,計算リスト!$C$6)</f>
        <v>○</v>
      </c>
      <c r="S271" s="34" t="str">
        <f>IF(YEAR(B271)-YEAR($B$108)&lt;=$D$55,計算リスト!$C$5,計算リスト!$C$6)</f>
        <v>○</v>
      </c>
      <c r="T271" s="34" t="str">
        <f>IF(R271&amp;S271=計算リスト!$C$5&amp;計算リスト!$C$5,計算リスト!$C$5,計算リスト!$C$6)</f>
        <v>○</v>
      </c>
      <c r="U271" s="34">
        <f>IF(T271=計算リスト!$C$5,MIN($D$57,Q271*$D$54),0)</f>
        <v>218800.01352374893</v>
      </c>
      <c r="V271" s="14"/>
      <c r="W271" s="1"/>
      <c r="X271" s="1"/>
      <c r="Y271" s="1"/>
      <c r="Z271" s="1"/>
      <c r="AA271" s="1"/>
    </row>
    <row r="272" spans="1:27" x14ac:dyDescent="0.15">
      <c r="A272" s="14"/>
      <c r="B272" s="17">
        <f t="shared" si="49"/>
        <v>50041</v>
      </c>
      <c r="C272" s="34">
        <f t="shared" si="50"/>
        <v>257</v>
      </c>
      <c r="D272" s="35">
        <f t="shared" si="41"/>
        <v>3.2000000000000002E-3</v>
      </c>
      <c r="E272" s="35" t="str">
        <f t="shared" si="53"/>
        <v/>
      </c>
      <c r="F272" s="35" t="str">
        <f t="shared" si="53"/>
        <v/>
      </c>
      <c r="G272" s="35" t="str">
        <f t="shared" si="53"/>
        <v/>
      </c>
      <c r="H272" s="35" t="str">
        <f t="shared" si="53"/>
        <v/>
      </c>
      <c r="I272" s="36" cm="1">
        <f t="array" ref="I272">_xlfn.IFS(H272&lt;&gt;"",H272,G272&lt;&gt;"",G272,F272&lt;&gt;"",F272,E272&lt;&gt;"",E272,D272&lt;&gt;"",D272)</f>
        <v>3.2000000000000002E-3</v>
      </c>
      <c r="J272" s="42">
        <f t="shared" si="42"/>
        <v>125854.55988056776</v>
      </c>
      <c r="K272" s="43">
        <f t="shared" si="43"/>
        <v>125854.5598805677</v>
      </c>
      <c r="L272" s="44">
        <f t="shared" si="47"/>
        <v>125854.5598805677</v>
      </c>
      <c r="M272" s="43">
        <f t="shared" si="48"/>
        <v>117519.32127013917</v>
      </c>
      <c r="N272" s="44">
        <f t="shared" si="52"/>
        <v>117519.32127013917</v>
      </c>
      <c r="O272" s="19">
        <f t="shared" si="44"/>
        <v>8335.2386104285306</v>
      </c>
      <c r="P272" s="19">
        <f t="shared" si="45"/>
        <v>0</v>
      </c>
      <c r="Q272" s="45">
        <f t="shared" si="46"/>
        <v>31139625.467836849</v>
      </c>
      <c r="R272" s="34" t="str">
        <f>IF(MONTH(B272)=12,計算リスト!$C$5,計算リスト!$C$6)</f>
        <v>×</v>
      </c>
      <c r="S272" s="34" t="str">
        <f>IF(YEAR(B272)-YEAR($B$108)&lt;=$D$55,計算リスト!$C$5,計算リスト!$C$6)</f>
        <v>×</v>
      </c>
      <c r="T272" s="34" t="str">
        <f>IF(R272&amp;S272=計算リスト!$C$5&amp;計算リスト!$C$5,計算リスト!$C$5,計算リスト!$C$6)</f>
        <v>×</v>
      </c>
      <c r="U272" s="34">
        <f>IF(T272=計算リスト!$C$5,MIN($D$57,Q272*$D$54),0)</f>
        <v>0</v>
      </c>
      <c r="V272" s="14"/>
      <c r="W272" s="1"/>
      <c r="X272" s="1"/>
      <c r="Y272" s="1"/>
      <c r="Z272" s="1"/>
      <c r="AA272" s="1"/>
    </row>
    <row r="273" spans="1:27" x14ac:dyDescent="0.15">
      <c r="A273" s="14"/>
      <c r="B273" s="17">
        <f t="shared" si="49"/>
        <v>50072</v>
      </c>
      <c r="C273" s="34">
        <f t="shared" si="50"/>
        <v>256</v>
      </c>
      <c r="D273" s="35">
        <f t="shared" si="41"/>
        <v>3.2000000000000002E-3</v>
      </c>
      <c r="E273" s="35" t="str">
        <f t="shared" si="53"/>
        <v/>
      </c>
      <c r="F273" s="35" t="str">
        <f t="shared" si="53"/>
        <v/>
      </c>
      <c r="G273" s="35" t="str">
        <f t="shared" si="53"/>
        <v/>
      </c>
      <c r="H273" s="35" t="str">
        <f t="shared" si="53"/>
        <v/>
      </c>
      <c r="I273" s="36" cm="1">
        <f t="array" ref="I273">_xlfn.IFS(H273&lt;&gt;"",H273,G273&lt;&gt;"",G273,F273&lt;&gt;"",F273,E273&lt;&gt;"",E273,D273&lt;&gt;"",D273)</f>
        <v>3.2000000000000002E-3</v>
      </c>
      <c r="J273" s="42">
        <f t="shared" si="42"/>
        <v>125854.55988056776</v>
      </c>
      <c r="K273" s="43">
        <f t="shared" si="43"/>
        <v>125854.55988056771</v>
      </c>
      <c r="L273" s="44">
        <f t="shared" si="47"/>
        <v>125854.55988056771</v>
      </c>
      <c r="M273" s="43">
        <f t="shared" si="48"/>
        <v>117550.65975581123</v>
      </c>
      <c r="N273" s="44">
        <f t="shared" si="52"/>
        <v>117550.65975581123</v>
      </c>
      <c r="O273" s="19">
        <f t="shared" si="44"/>
        <v>8303.9001247564938</v>
      </c>
      <c r="P273" s="19">
        <f t="shared" si="45"/>
        <v>0</v>
      </c>
      <c r="Q273" s="45">
        <f t="shared" si="46"/>
        <v>31022074.808081038</v>
      </c>
      <c r="R273" s="34" t="str">
        <f>IF(MONTH(B273)=12,計算リスト!$C$5,計算リスト!$C$6)</f>
        <v>×</v>
      </c>
      <c r="S273" s="34" t="str">
        <f>IF(YEAR(B273)-YEAR($B$108)&lt;=$D$55,計算リスト!$C$5,計算リスト!$C$6)</f>
        <v>×</v>
      </c>
      <c r="T273" s="34" t="str">
        <f>IF(R273&amp;S273=計算リスト!$C$5&amp;計算リスト!$C$5,計算リスト!$C$5,計算リスト!$C$6)</f>
        <v>×</v>
      </c>
      <c r="U273" s="34">
        <f>IF(T273=計算リスト!$C$5,MIN($D$57,Q273*$D$54),0)</f>
        <v>0</v>
      </c>
      <c r="V273" s="14"/>
      <c r="W273" s="1"/>
      <c r="X273" s="1"/>
      <c r="Y273" s="1"/>
      <c r="Z273" s="1"/>
      <c r="AA273" s="1"/>
    </row>
    <row r="274" spans="1:27" x14ac:dyDescent="0.15">
      <c r="A274" s="14"/>
      <c r="B274" s="17">
        <f t="shared" si="49"/>
        <v>50100</v>
      </c>
      <c r="C274" s="34">
        <f t="shared" si="50"/>
        <v>255</v>
      </c>
      <c r="D274" s="35">
        <f t="shared" si="41"/>
        <v>3.2000000000000002E-3</v>
      </c>
      <c r="E274" s="35" t="str">
        <f t="shared" si="53"/>
        <v/>
      </c>
      <c r="F274" s="35" t="str">
        <f t="shared" si="53"/>
        <v/>
      </c>
      <c r="G274" s="35" t="str">
        <f t="shared" si="53"/>
        <v/>
      </c>
      <c r="H274" s="35" t="str">
        <f t="shared" si="53"/>
        <v/>
      </c>
      <c r="I274" s="36" cm="1">
        <f t="array" ref="I274">_xlfn.IFS(H274&lt;&gt;"",H274,G274&lt;&gt;"",G274,F274&lt;&gt;"",F274,E274&lt;&gt;"",E274,D274&lt;&gt;"",D274)</f>
        <v>3.2000000000000002E-3</v>
      </c>
      <c r="J274" s="42">
        <f t="shared" si="42"/>
        <v>125854.55988056776</v>
      </c>
      <c r="K274" s="43">
        <f t="shared" si="43"/>
        <v>125854.55988056769</v>
      </c>
      <c r="L274" s="44">
        <f t="shared" si="47"/>
        <v>125854.55988056769</v>
      </c>
      <c r="M274" s="43">
        <f t="shared" si="48"/>
        <v>117582.00659841274</v>
      </c>
      <c r="N274" s="44">
        <f t="shared" si="52"/>
        <v>117582.00659841274</v>
      </c>
      <c r="O274" s="19">
        <f t="shared" si="44"/>
        <v>8272.5532821549441</v>
      </c>
      <c r="P274" s="19">
        <f t="shared" si="45"/>
        <v>0</v>
      </c>
      <c r="Q274" s="45">
        <f t="shared" si="46"/>
        <v>30904492.801482625</v>
      </c>
      <c r="R274" s="34" t="str">
        <f>IF(MONTH(B274)=12,計算リスト!$C$5,計算リスト!$C$6)</f>
        <v>×</v>
      </c>
      <c r="S274" s="34" t="str">
        <f>IF(YEAR(B274)-YEAR($B$108)&lt;=$D$55,計算リスト!$C$5,計算リスト!$C$6)</f>
        <v>×</v>
      </c>
      <c r="T274" s="34" t="str">
        <f>IF(R274&amp;S274=計算リスト!$C$5&amp;計算リスト!$C$5,計算リスト!$C$5,計算リスト!$C$6)</f>
        <v>×</v>
      </c>
      <c r="U274" s="34">
        <f>IF(T274=計算リスト!$C$5,MIN($D$57,Q274*$D$54),0)</f>
        <v>0</v>
      </c>
      <c r="V274" s="14"/>
      <c r="W274" s="1"/>
      <c r="X274" s="1"/>
      <c r="Y274" s="1"/>
      <c r="Z274" s="1"/>
      <c r="AA274" s="1"/>
    </row>
    <row r="275" spans="1:27" x14ac:dyDescent="0.15">
      <c r="A275" s="14"/>
      <c r="B275" s="17">
        <f t="shared" si="49"/>
        <v>50131</v>
      </c>
      <c r="C275" s="34">
        <f t="shared" si="50"/>
        <v>254</v>
      </c>
      <c r="D275" s="35">
        <f t="shared" si="41"/>
        <v>3.2000000000000002E-3</v>
      </c>
      <c r="E275" s="35" t="str">
        <f t="shared" si="53"/>
        <v/>
      </c>
      <c r="F275" s="35" t="str">
        <f t="shared" si="53"/>
        <v/>
      </c>
      <c r="G275" s="35" t="str">
        <f t="shared" si="53"/>
        <v/>
      </c>
      <c r="H275" s="35" t="str">
        <f t="shared" si="53"/>
        <v/>
      </c>
      <c r="I275" s="36" cm="1">
        <f t="array" ref="I275">_xlfn.IFS(H275&lt;&gt;"",H275,G275&lt;&gt;"",G275,F275&lt;&gt;"",F275,E275&lt;&gt;"",E275,D275&lt;&gt;"",D275)</f>
        <v>3.2000000000000002E-3</v>
      </c>
      <c r="J275" s="42">
        <f t="shared" si="42"/>
        <v>125854.55988056776</v>
      </c>
      <c r="K275" s="43">
        <f t="shared" si="43"/>
        <v>125854.55988056769</v>
      </c>
      <c r="L275" s="44">
        <f t="shared" si="47"/>
        <v>125854.55988056769</v>
      </c>
      <c r="M275" s="43">
        <f t="shared" si="48"/>
        <v>117613.36180017232</v>
      </c>
      <c r="N275" s="44">
        <f t="shared" si="52"/>
        <v>117613.36180017232</v>
      </c>
      <c r="O275" s="19">
        <f t="shared" si="44"/>
        <v>8241.1980803953666</v>
      </c>
      <c r="P275" s="19">
        <f t="shared" si="45"/>
        <v>0</v>
      </c>
      <c r="Q275" s="45">
        <f t="shared" si="46"/>
        <v>30786879.439682454</v>
      </c>
      <c r="R275" s="34" t="str">
        <f>IF(MONTH(B275)=12,計算リスト!$C$5,計算リスト!$C$6)</f>
        <v>×</v>
      </c>
      <c r="S275" s="34" t="str">
        <f>IF(YEAR(B275)-YEAR($B$108)&lt;=$D$55,計算リスト!$C$5,計算リスト!$C$6)</f>
        <v>×</v>
      </c>
      <c r="T275" s="34" t="str">
        <f>IF(R275&amp;S275=計算リスト!$C$5&amp;計算リスト!$C$5,計算リスト!$C$5,計算リスト!$C$6)</f>
        <v>×</v>
      </c>
      <c r="U275" s="34">
        <f>IF(T275=計算リスト!$C$5,MIN($D$57,Q275*$D$54),0)</f>
        <v>0</v>
      </c>
      <c r="V275" s="14"/>
      <c r="W275" s="1"/>
      <c r="X275" s="1"/>
      <c r="Y275" s="1"/>
      <c r="Z275" s="1"/>
      <c r="AA275" s="1"/>
    </row>
    <row r="276" spans="1:27" x14ac:dyDescent="0.15">
      <c r="A276" s="14"/>
      <c r="B276" s="17">
        <f t="shared" si="49"/>
        <v>50161</v>
      </c>
      <c r="C276" s="34">
        <f t="shared" si="50"/>
        <v>253</v>
      </c>
      <c r="D276" s="35">
        <f t="shared" si="41"/>
        <v>3.2000000000000002E-3</v>
      </c>
      <c r="E276" s="35" t="str">
        <f t="shared" si="53"/>
        <v/>
      </c>
      <c r="F276" s="35" t="str">
        <f t="shared" si="53"/>
        <v/>
      </c>
      <c r="G276" s="35" t="str">
        <f t="shared" si="53"/>
        <v/>
      </c>
      <c r="H276" s="35" t="str">
        <f t="shared" si="53"/>
        <v/>
      </c>
      <c r="I276" s="36" cm="1">
        <f t="array" ref="I276">_xlfn.IFS(H276&lt;&gt;"",H276,G276&lt;&gt;"",G276,F276&lt;&gt;"",F276,E276&lt;&gt;"",E276,D276&lt;&gt;"",D276)</f>
        <v>3.2000000000000002E-3</v>
      </c>
      <c r="J276" s="42">
        <f t="shared" si="42"/>
        <v>125854.55988056776</v>
      </c>
      <c r="K276" s="43">
        <f t="shared" si="43"/>
        <v>125854.5598805677</v>
      </c>
      <c r="L276" s="44">
        <f t="shared" si="47"/>
        <v>125854.5598805677</v>
      </c>
      <c r="M276" s="43">
        <f t="shared" si="48"/>
        <v>117644.72536331904</v>
      </c>
      <c r="N276" s="44">
        <f t="shared" si="52"/>
        <v>117644.72536331904</v>
      </c>
      <c r="O276" s="19">
        <f t="shared" si="44"/>
        <v>8209.8345172486552</v>
      </c>
      <c r="P276" s="19">
        <f t="shared" si="45"/>
        <v>0</v>
      </c>
      <c r="Q276" s="45">
        <f t="shared" si="46"/>
        <v>30669234.714319136</v>
      </c>
      <c r="R276" s="34" t="str">
        <f>IF(MONTH(B276)=12,計算リスト!$C$5,計算リスト!$C$6)</f>
        <v>×</v>
      </c>
      <c r="S276" s="34" t="str">
        <f>IF(YEAR(B276)-YEAR($B$108)&lt;=$D$55,計算リスト!$C$5,計算リスト!$C$6)</f>
        <v>×</v>
      </c>
      <c r="T276" s="34" t="str">
        <f>IF(R276&amp;S276=計算リスト!$C$5&amp;計算リスト!$C$5,計算リスト!$C$5,計算リスト!$C$6)</f>
        <v>×</v>
      </c>
      <c r="U276" s="34">
        <f>IF(T276=計算リスト!$C$5,MIN($D$57,Q276*$D$54),0)</f>
        <v>0</v>
      </c>
      <c r="V276" s="14"/>
      <c r="W276" s="1"/>
      <c r="X276" s="1"/>
      <c r="Y276" s="1"/>
      <c r="Z276" s="1"/>
      <c r="AA276" s="1"/>
    </row>
    <row r="277" spans="1:27" x14ac:dyDescent="0.15">
      <c r="A277" s="14"/>
      <c r="B277" s="17">
        <f t="shared" si="49"/>
        <v>50192</v>
      </c>
      <c r="C277" s="34">
        <f t="shared" si="50"/>
        <v>252</v>
      </c>
      <c r="D277" s="35">
        <f t="shared" si="41"/>
        <v>3.2000000000000002E-3</v>
      </c>
      <c r="E277" s="35" t="str">
        <f t="shared" si="53"/>
        <v/>
      </c>
      <c r="F277" s="35" t="str">
        <f t="shared" si="53"/>
        <v/>
      </c>
      <c r="G277" s="35" t="str">
        <f t="shared" si="53"/>
        <v/>
      </c>
      <c r="H277" s="35" t="str">
        <f t="shared" si="53"/>
        <v/>
      </c>
      <c r="I277" s="36" cm="1">
        <f t="array" ref="I277">_xlfn.IFS(H277&lt;&gt;"",H277,G277&lt;&gt;"",G277,F277&lt;&gt;"",F277,E277&lt;&gt;"",E277,D277&lt;&gt;"",D277)</f>
        <v>3.2000000000000002E-3</v>
      </c>
      <c r="J277" s="42">
        <f t="shared" si="42"/>
        <v>125854.55988056776</v>
      </c>
      <c r="K277" s="43">
        <f t="shared" si="43"/>
        <v>125854.55988056771</v>
      </c>
      <c r="L277" s="44">
        <f t="shared" si="47"/>
        <v>125854.55988056771</v>
      </c>
      <c r="M277" s="43">
        <f t="shared" si="48"/>
        <v>117676.09729008262</v>
      </c>
      <c r="N277" s="44">
        <f t="shared" si="52"/>
        <v>117676.09729008262</v>
      </c>
      <c r="O277" s="19">
        <f t="shared" si="44"/>
        <v>8178.4625904851036</v>
      </c>
      <c r="P277" s="19">
        <f t="shared" si="45"/>
        <v>0</v>
      </c>
      <c r="Q277" s="45">
        <f t="shared" si="46"/>
        <v>30551558.617029052</v>
      </c>
      <c r="R277" s="34" t="str">
        <f>IF(MONTH(B277)=12,計算リスト!$C$5,計算リスト!$C$6)</f>
        <v>×</v>
      </c>
      <c r="S277" s="34" t="str">
        <f>IF(YEAR(B277)-YEAR($B$108)&lt;=$D$55,計算リスト!$C$5,計算リスト!$C$6)</f>
        <v>×</v>
      </c>
      <c r="T277" s="34" t="str">
        <f>IF(R277&amp;S277=計算リスト!$C$5&amp;計算リスト!$C$5,計算リスト!$C$5,計算リスト!$C$6)</f>
        <v>×</v>
      </c>
      <c r="U277" s="34">
        <f>IF(T277=計算リスト!$C$5,MIN($D$57,Q277*$D$54),0)</f>
        <v>0</v>
      </c>
      <c r="V277" s="14"/>
      <c r="W277" s="1"/>
      <c r="X277" s="1"/>
      <c r="Y277" s="1"/>
      <c r="Z277" s="1"/>
      <c r="AA277" s="1"/>
    </row>
    <row r="278" spans="1:27" x14ac:dyDescent="0.15">
      <c r="A278" s="14"/>
      <c r="B278" s="17">
        <f t="shared" si="49"/>
        <v>50222</v>
      </c>
      <c r="C278" s="34">
        <f t="shared" si="50"/>
        <v>251</v>
      </c>
      <c r="D278" s="35">
        <f t="shared" si="41"/>
        <v>3.2000000000000002E-3</v>
      </c>
      <c r="E278" s="35" t="str">
        <f t="shared" si="53"/>
        <v/>
      </c>
      <c r="F278" s="35" t="str">
        <f t="shared" si="53"/>
        <v/>
      </c>
      <c r="G278" s="35" t="str">
        <f t="shared" si="53"/>
        <v/>
      </c>
      <c r="H278" s="35" t="str">
        <f t="shared" si="53"/>
        <v/>
      </c>
      <c r="I278" s="36" cm="1">
        <f t="array" ref="I278">_xlfn.IFS(H278&lt;&gt;"",H278,G278&lt;&gt;"",G278,F278&lt;&gt;"",F278,E278&lt;&gt;"",E278,D278&lt;&gt;"",D278)</f>
        <v>3.2000000000000002E-3</v>
      </c>
      <c r="J278" s="42">
        <f t="shared" si="42"/>
        <v>125854.55988056776</v>
      </c>
      <c r="K278" s="43">
        <f t="shared" si="43"/>
        <v>125854.55988056769</v>
      </c>
      <c r="L278" s="44">
        <f t="shared" si="47"/>
        <v>125854.55988056769</v>
      </c>
      <c r="M278" s="43">
        <f t="shared" si="48"/>
        <v>117707.47758269327</v>
      </c>
      <c r="N278" s="44">
        <f t="shared" si="52"/>
        <v>117707.47758269327</v>
      </c>
      <c r="O278" s="19">
        <f t="shared" si="44"/>
        <v>8147.0822978744145</v>
      </c>
      <c r="P278" s="19">
        <f t="shared" si="45"/>
        <v>0</v>
      </c>
      <c r="Q278" s="45">
        <f t="shared" si="46"/>
        <v>30433851.139446359</v>
      </c>
      <c r="R278" s="34" t="str">
        <f>IF(MONTH(B278)=12,計算リスト!$C$5,計算リスト!$C$6)</f>
        <v>×</v>
      </c>
      <c r="S278" s="34" t="str">
        <f>IF(YEAR(B278)-YEAR($B$108)&lt;=$D$55,計算リスト!$C$5,計算リスト!$C$6)</f>
        <v>×</v>
      </c>
      <c r="T278" s="34" t="str">
        <f>IF(R278&amp;S278=計算リスト!$C$5&amp;計算リスト!$C$5,計算リスト!$C$5,計算リスト!$C$6)</f>
        <v>×</v>
      </c>
      <c r="U278" s="34">
        <f>IF(T278=計算リスト!$C$5,MIN($D$57,Q278*$D$54),0)</f>
        <v>0</v>
      </c>
      <c r="V278" s="14"/>
      <c r="W278" s="1"/>
      <c r="X278" s="1"/>
      <c r="Y278" s="1"/>
      <c r="Z278" s="1"/>
      <c r="AA278" s="1"/>
    </row>
    <row r="279" spans="1:27" x14ac:dyDescent="0.15">
      <c r="A279" s="14"/>
      <c r="B279" s="17">
        <f t="shared" si="49"/>
        <v>50253</v>
      </c>
      <c r="C279" s="34">
        <f t="shared" si="50"/>
        <v>250</v>
      </c>
      <c r="D279" s="35">
        <f t="shared" si="41"/>
        <v>3.2000000000000002E-3</v>
      </c>
      <c r="E279" s="35" t="str">
        <f t="shared" si="53"/>
        <v/>
      </c>
      <c r="F279" s="35" t="str">
        <f t="shared" si="53"/>
        <v/>
      </c>
      <c r="G279" s="35" t="str">
        <f t="shared" si="53"/>
        <v/>
      </c>
      <c r="H279" s="35" t="str">
        <f t="shared" si="53"/>
        <v/>
      </c>
      <c r="I279" s="36" cm="1">
        <f t="array" ref="I279">_xlfn.IFS(H279&lt;&gt;"",H279,G279&lt;&gt;"",G279,F279&lt;&gt;"",F279,E279&lt;&gt;"",E279,D279&lt;&gt;"",D279)</f>
        <v>3.2000000000000002E-3</v>
      </c>
      <c r="J279" s="42">
        <f t="shared" si="42"/>
        <v>125854.55988056776</v>
      </c>
      <c r="K279" s="43">
        <f t="shared" si="43"/>
        <v>125854.55988056769</v>
      </c>
      <c r="L279" s="44">
        <f t="shared" si="47"/>
        <v>125854.55988056769</v>
      </c>
      <c r="M279" s="43">
        <f t="shared" si="48"/>
        <v>117738.86624338198</v>
      </c>
      <c r="N279" s="44">
        <f t="shared" si="52"/>
        <v>117738.86624338198</v>
      </c>
      <c r="O279" s="19">
        <f t="shared" si="44"/>
        <v>8115.6936371856964</v>
      </c>
      <c r="P279" s="19">
        <f t="shared" si="45"/>
        <v>0</v>
      </c>
      <c r="Q279" s="45">
        <f t="shared" si="46"/>
        <v>30316112.273202978</v>
      </c>
      <c r="R279" s="34" t="str">
        <f>IF(MONTH(B279)=12,計算リスト!$C$5,計算リスト!$C$6)</f>
        <v>×</v>
      </c>
      <c r="S279" s="34" t="str">
        <f>IF(YEAR(B279)-YEAR($B$108)&lt;=$D$55,計算リスト!$C$5,計算リスト!$C$6)</f>
        <v>×</v>
      </c>
      <c r="T279" s="34" t="str">
        <f>IF(R279&amp;S279=計算リスト!$C$5&amp;計算リスト!$C$5,計算リスト!$C$5,計算リスト!$C$6)</f>
        <v>×</v>
      </c>
      <c r="U279" s="34">
        <f>IF(T279=計算リスト!$C$5,MIN($D$57,Q279*$D$54),0)</f>
        <v>0</v>
      </c>
      <c r="V279" s="14"/>
      <c r="W279" s="1"/>
      <c r="X279" s="1"/>
      <c r="Y279" s="1"/>
      <c r="Z279" s="1"/>
      <c r="AA279" s="1"/>
    </row>
    <row r="280" spans="1:27" x14ac:dyDescent="0.15">
      <c r="A280" s="14"/>
      <c r="B280" s="17">
        <f t="shared" si="49"/>
        <v>50284</v>
      </c>
      <c r="C280" s="34">
        <f t="shared" si="50"/>
        <v>249</v>
      </c>
      <c r="D280" s="35">
        <f t="shared" si="41"/>
        <v>3.2000000000000002E-3</v>
      </c>
      <c r="E280" s="35" t="str">
        <f t="shared" si="53"/>
        <v/>
      </c>
      <c r="F280" s="35" t="str">
        <f t="shared" si="53"/>
        <v/>
      </c>
      <c r="G280" s="35" t="str">
        <f t="shared" si="53"/>
        <v/>
      </c>
      <c r="H280" s="35" t="str">
        <f t="shared" si="53"/>
        <v/>
      </c>
      <c r="I280" s="36" cm="1">
        <f t="array" ref="I280">_xlfn.IFS(H280&lt;&gt;"",H280,G280&lt;&gt;"",G280,F280&lt;&gt;"",F280,E280&lt;&gt;"",E280,D280&lt;&gt;"",D280)</f>
        <v>3.2000000000000002E-3</v>
      </c>
      <c r="J280" s="42">
        <f t="shared" si="42"/>
        <v>125854.55988056776</v>
      </c>
      <c r="K280" s="43">
        <f t="shared" si="43"/>
        <v>125854.55988056771</v>
      </c>
      <c r="L280" s="44">
        <f t="shared" si="47"/>
        <v>125854.55988056771</v>
      </c>
      <c r="M280" s="43">
        <f t="shared" si="48"/>
        <v>117770.26327438025</v>
      </c>
      <c r="N280" s="44">
        <f t="shared" si="52"/>
        <v>117770.26327438025</v>
      </c>
      <c r="O280" s="19">
        <f t="shared" si="44"/>
        <v>8084.2966061874613</v>
      </c>
      <c r="P280" s="19">
        <f t="shared" si="45"/>
        <v>0</v>
      </c>
      <c r="Q280" s="45">
        <f t="shared" si="46"/>
        <v>30198342.009928599</v>
      </c>
      <c r="R280" s="34" t="str">
        <f>IF(MONTH(B280)=12,計算リスト!$C$5,計算リスト!$C$6)</f>
        <v>×</v>
      </c>
      <c r="S280" s="34" t="str">
        <f>IF(YEAR(B280)-YEAR($B$108)&lt;=$D$55,計算リスト!$C$5,計算リスト!$C$6)</f>
        <v>×</v>
      </c>
      <c r="T280" s="34" t="str">
        <f>IF(R280&amp;S280=計算リスト!$C$5&amp;計算リスト!$C$5,計算リスト!$C$5,計算リスト!$C$6)</f>
        <v>×</v>
      </c>
      <c r="U280" s="34">
        <f>IF(T280=計算リスト!$C$5,MIN($D$57,Q280*$D$54),0)</f>
        <v>0</v>
      </c>
      <c r="V280" s="14"/>
      <c r="W280" s="1"/>
      <c r="X280" s="1"/>
      <c r="Y280" s="1"/>
      <c r="Z280" s="1"/>
      <c r="AA280" s="1"/>
    </row>
    <row r="281" spans="1:27" x14ac:dyDescent="0.15">
      <c r="A281" s="14"/>
      <c r="B281" s="17">
        <f t="shared" si="49"/>
        <v>50314</v>
      </c>
      <c r="C281" s="34">
        <f t="shared" si="50"/>
        <v>248</v>
      </c>
      <c r="D281" s="35">
        <f t="shared" si="41"/>
        <v>3.2000000000000002E-3</v>
      </c>
      <c r="E281" s="35" t="str">
        <f t="shared" si="53"/>
        <v/>
      </c>
      <c r="F281" s="35" t="str">
        <f t="shared" si="53"/>
        <v/>
      </c>
      <c r="G281" s="35" t="str">
        <f t="shared" si="53"/>
        <v/>
      </c>
      <c r="H281" s="35" t="str">
        <f t="shared" si="53"/>
        <v/>
      </c>
      <c r="I281" s="36" cm="1">
        <f t="array" ref="I281">_xlfn.IFS(H281&lt;&gt;"",H281,G281&lt;&gt;"",G281,F281&lt;&gt;"",F281,E281&lt;&gt;"",E281,D281&lt;&gt;"",D281)</f>
        <v>3.2000000000000002E-3</v>
      </c>
      <c r="J281" s="42">
        <f t="shared" si="42"/>
        <v>125854.55988056776</v>
      </c>
      <c r="K281" s="43">
        <f t="shared" si="43"/>
        <v>125854.55988056771</v>
      </c>
      <c r="L281" s="44">
        <f t="shared" si="47"/>
        <v>125854.55988056771</v>
      </c>
      <c r="M281" s="43">
        <f t="shared" si="48"/>
        <v>117801.66867792008</v>
      </c>
      <c r="N281" s="44">
        <f t="shared" si="52"/>
        <v>117801.66867792008</v>
      </c>
      <c r="O281" s="19">
        <f t="shared" si="44"/>
        <v>8052.8912026476264</v>
      </c>
      <c r="P281" s="19">
        <f t="shared" si="45"/>
        <v>0</v>
      </c>
      <c r="Q281" s="45">
        <f t="shared" si="46"/>
        <v>30080540.34125068</v>
      </c>
      <c r="R281" s="34" t="str">
        <f>IF(MONTH(B281)=12,計算リスト!$C$5,計算リスト!$C$6)</f>
        <v>×</v>
      </c>
      <c r="S281" s="34" t="str">
        <f>IF(YEAR(B281)-YEAR($B$108)&lt;=$D$55,計算リスト!$C$5,計算リスト!$C$6)</f>
        <v>×</v>
      </c>
      <c r="T281" s="34" t="str">
        <f>IF(R281&amp;S281=計算リスト!$C$5&amp;計算リスト!$C$5,計算リスト!$C$5,計算リスト!$C$6)</f>
        <v>×</v>
      </c>
      <c r="U281" s="34">
        <f>IF(T281=計算リスト!$C$5,MIN($D$57,Q281*$D$54),0)</f>
        <v>0</v>
      </c>
      <c r="V281" s="14"/>
      <c r="W281" s="1"/>
      <c r="X281" s="1"/>
      <c r="Y281" s="1"/>
      <c r="Z281" s="1"/>
      <c r="AA281" s="1"/>
    </row>
    <row r="282" spans="1:27" x14ac:dyDescent="0.15">
      <c r="A282" s="14"/>
      <c r="B282" s="17">
        <f t="shared" si="49"/>
        <v>50345</v>
      </c>
      <c r="C282" s="34">
        <f t="shared" si="50"/>
        <v>247</v>
      </c>
      <c r="D282" s="35">
        <f t="shared" si="41"/>
        <v>3.2000000000000002E-3</v>
      </c>
      <c r="E282" s="35" t="str">
        <f t="shared" si="53"/>
        <v/>
      </c>
      <c r="F282" s="35" t="str">
        <f t="shared" si="53"/>
        <v/>
      </c>
      <c r="G282" s="35" t="str">
        <f t="shared" si="53"/>
        <v/>
      </c>
      <c r="H282" s="35" t="str">
        <f t="shared" si="53"/>
        <v/>
      </c>
      <c r="I282" s="36" cm="1">
        <f t="array" ref="I282">_xlfn.IFS(H282&lt;&gt;"",H282,G282&lt;&gt;"",G282,F282&lt;&gt;"",F282,E282&lt;&gt;"",E282,D282&lt;&gt;"",D282)</f>
        <v>3.2000000000000002E-3</v>
      </c>
      <c r="J282" s="42">
        <f t="shared" si="42"/>
        <v>125854.55988056776</v>
      </c>
      <c r="K282" s="43">
        <f t="shared" si="43"/>
        <v>125854.55988056771</v>
      </c>
      <c r="L282" s="44">
        <f t="shared" si="47"/>
        <v>125854.55988056771</v>
      </c>
      <c r="M282" s="43">
        <f t="shared" si="48"/>
        <v>117833.0824562342</v>
      </c>
      <c r="N282" s="44">
        <f t="shared" si="52"/>
        <v>117833.0824562342</v>
      </c>
      <c r="O282" s="19">
        <f t="shared" si="44"/>
        <v>8021.477424333515</v>
      </c>
      <c r="P282" s="19">
        <f t="shared" si="45"/>
        <v>0</v>
      </c>
      <c r="Q282" s="45">
        <f t="shared" si="46"/>
        <v>29962707.258794446</v>
      </c>
      <c r="R282" s="34" t="str">
        <f>IF(MONTH(B282)=12,計算リスト!$C$5,計算リスト!$C$6)</f>
        <v>×</v>
      </c>
      <c r="S282" s="34" t="str">
        <f>IF(YEAR(B282)-YEAR($B$108)&lt;=$D$55,計算リスト!$C$5,計算リスト!$C$6)</f>
        <v>×</v>
      </c>
      <c r="T282" s="34" t="str">
        <f>IF(R282&amp;S282=計算リスト!$C$5&amp;計算リスト!$C$5,計算リスト!$C$5,計算リスト!$C$6)</f>
        <v>×</v>
      </c>
      <c r="U282" s="34">
        <f>IF(T282=計算リスト!$C$5,MIN($D$57,Q282*$D$54),0)</f>
        <v>0</v>
      </c>
      <c r="V282" s="14"/>
      <c r="W282" s="1"/>
      <c r="X282" s="1"/>
      <c r="Y282" s="1"/>
      <c r="Z282" s="1"/>
      <c r="AA282" s="1"/>
    </row>
    <row r="283" spans="1:27" x14ac:dyDescent="0.15">
      <c r="A283" s="14"/>
      <c r="B283" s="17">
        <f t="shared" si="49"/>
        <v>50375</v>
      </c>
      <c r="C283" s="34">
        <f t="shared" si="50"/>
        <v>246</v>
      </c>
      <c r="D283" s="35">
        <f t="shared" si="41"/>
        <v>3.2000000000000002E-3</v>
      </c>
      <c r="E283" s="35" t="str">
        <f t="shared" si="53"/>
        <v/>
      </c>
      <c r="F283" s="35" t="str">
        <f t="shared" si="53"/>
        <v/>
      </c>
      <c r="G283" s="35" t="str">
        <f t="shared" si="53"/>
        <v/>
      </c>
      <c r="H283" s="35" t="str">
        <f t="shared" si="53"/>
        <v/>
      </c>
      <c r="I283" s="36" cm="1">
        <f t="array" ref="I283">_xlfn.IFS(H283&lt;&gt;"",H283,G283&lt;&gt;"",G283,F283&lt;&gt;"",F283,E283&lt;&gt;"",E283,D283&lt;&gt;"",D283)</f>
        <v>3.2000000000000002E-3</v>
      </c>
      <c r="J283" s="42">
        <f t="shared" si="42"/>
        <v>125854.55988056776</v>
      </c>
      <c r="K283" s="43">
        <f t="shared" si="43"/>
        <v>125854.55988056771</v>
      </c>
      <c r="L283" s="44">
        <f t="shared" si="47"/>
        <v>125854.55988056771</v>
      </c>
      <c r="M283" s="43">
        <f t="shared" si="48"/>
        <v>117864.50461155587</v>
      </c>
      <c r="N283" s="44">
        <f t="shared" si="52"/>
        <v>117864.50461155587</v>
      </c>
      <c r="O283" s="19">
        <f t="shared" si="44"/>
        <v>7990.0552690118529</v>
      </c>
      <c r="P283" s="19">
        <f t="shared" si="45"/>
        <v>0</v>
      </c>
      <c r="Q283" s="45">
        <f t="shared" si="46"/>
        <v>29844842.75418289</v>
      </c>
      <c r="R283" s="34" t="str">
        <f>IF(MONTH(B283)=12,計算リスト!$C$5,計算リスト!$C$6)</f>
        <v>○</v>
      </c>
      <c r="S283" s="34" t="str">
        <f>IF(YEAR(B283)-YEAR($B$108)&lt;=$D$55,計算リスト!$C$5,計算リスト!$C$6)</f>
        <v>×</v>
      </c>
      <c r="T283" s="34" t="str">
        <f>IF(R283&amp;S283=計算リスト!$C$5&amp;計算リスト!$C$5,計算リスト!$C$5,計算リスト!$C$6)</f>
        <v>×</v>
      </c>
      <c r="U283" s="34">
        <f>IF(T283=計算リスト!$C$5,MIN($D$57,Q283*$D$54),0)</f>
        <v>0</v>
      </c>
      <c r="V283" s="14"/>
      <c r="W283" s="1"/>
      <c r="X283" s="1"/>
      <c r="Y283" s="1"/>
      <c r="Z283" s="1"/>
      <c r="AA283" s="1"/>
    </row>
    <row r="284" spans="1:27" x14ac:dyDescent="0.15">
      <c r="A284" s="14"/>
      <c r="B284" s="17">
        <f t="shared" si="49"/>
        <v>50406</v>
      </c>
      <c r="C284" s="34">
        <f t="shared" si="50"/>
        <v>245</v>
      </c>
      <c r="D284" s="35">
        <f t="shared" si="41"/>
        <v>3.2000000000000002E-3</v>
      </c>
      <c r="E284" s="35" t="str">
        <f t="shared" si="53"/>
        <v/>
      </c>
      <c r="F284" s="35" t="str">
        <f t="shared" si="53"/>
        <v/>
      </c>
      <c r="G284" s="35" t="str">
        <f t="shared" si="53"/>
        <v/>
      </c>
      <c r="H284" s="35" t="str">
        <f t="shared" si="53"/>
        <v/>
      </c>
      <c r="I284" s="36" cm="1">
        <f t="array" ref="I284">_xlfn.IFS(H284&lt;&gt;"",H284,G284&lt;&gt;"",G284,F284&lt;&gt;"",F284,E284&lt;&gt;"",E284,D284&lt;&gt;"",D284)</f>
        <v>3.2000000000000002E-3</v>
      </c>
      <c r="J284" s="42">
        <f t="shared" si="42"/>
        <v>125854.55988056776</v>
      </c>
      <c r="K284" s="43">
        <f t="shared" si="43"/>
        <v>125854.55988056771</v>
      </c>
      <c r="L284" s="44">
        <f t="shared" si="47"/>
        <v>125854.55988056771</v>
      </c>
      <c r="M284" s="43">
        <f t="shared" si="48"/>
        <v>117895.93514611895</v>
      </c>
      <c r="N284" s="44">
        <f t="shared" si="52"/>
        <v>117895.93514611895</v>
      </c>
      <c r="O284" s="19">
        <f t="shared" si="44"/>
        <v>7958.6247344487711</v>
      </c>
      <c r="P284" s="19">
        <f t="shared" si="45"/>
        <v>0</v>
      </c>
      <c r="Q284" s="45">
        <f t="shared" si="46"/>
        <v>29726946.819036771</v>
      </c>
      <c r="R284" s="34" t="str">
        <f>IF(MONTH(B284)=12,計算リスト!$C$5,計算リスト!$C$6)</f>
        <v>×</v>
      </c>
      <c r="S284" s="34" t="str">
        <f>IF(YEAR(B284)-YEAR($B$108)&lt;=$D$55,計算リスト!$C$5,計算リスト!$C$6)</f>
        <v>×</v>
      </c>
      <c r="T284" s="34" t="str">
        <f>IF(R284&amp;S284=計算リスト!$C$5&amp;計算リスト!$C$5,計算リスト!$C$5,計算リスト!$C$6)</f>
        <v>×</v>
      </c>
      <c r="U284" s="34">
        <f>IF(T284=計算リスト!$C$5,MIN($D$57,Q284*$D$54),0)</f>
        <v>0</v>
      </c>
      <c r="V284" s="14"/>
      <c r="W284" s="1"/>
      <c r="X284" s="1"/>
      <c r="Y284" s="1"/>
      <c r="Z284" s="1"/>
      <c r="AA284" s="1"/>
    </row>
    <row r="285" spans="1:27" x14ac:dyDescent="0.15">
      <c r="A285" s="14"/>
      <c r="B285" s="17">
        <f t="shared" si="49"/>
        <v>50437</v>
      </c>
      <c r="C285" s="34">
        <f t="shared" si="50"/>
        <v>244</v>
      </c>
      <c r="D285" s="35">
        <f t="shared" si="41"/>
        <v>3.2000000000000002E-3</v>
      </c>
      <c r="E285" s="35" t="str">
        <f t="shared" si="53"/>
        <v/>
      </c>
      <c r="F285" s="35" t="str">
        <f t="shared" si="53"/>
        <v/>
      </c>
      <c r="G285" s="35" t="str">
        <f t="shared" si="53"/>
        <v/>
      </c>
      <c r="H285" s="35" t="str">
        <f t="shared" si="53"/>
        <v/>
      </c>
      <c r="I285" s="36" cm="1">
        <f t="array" ref="I285">_xlfn.IFS(H285&lt;&gt;"",H285,G285&lt;&gt;"",G285,F285&lt;&gt;"",F285,E285&lt;&gt;"",E285,D285&lt;&gt;"",D285)</f>
        <v>3.2000000000000002E-3</v>
      </c>
      <c r="J285" s="42">
        <f t="shared" si="42"/>
        <v>125854.55988056776</v>
      </c>
      <c r="K285" s="43">
        <f t="shared" si="43"/>
        <v>125854.55988056771</v>
      </c>
      <c r="L285" s="44">
        <f t="shared" si="47"/>
        <v>125854.55988056771</v>
      </c>
      <c r="M285" s="43">
        <f t="shared" si="48"/>
        <v>117927.37406215791</v>
      </c>
      <c r="N285" s="44">
        <f t="shared" si="52"/>
        <v>117927.37406215791</v>
      </c>
      <c r="O285" s="19">
        <f t="shared" si="44"/>
        <v>7927.1858184098055</v>
      </c>
      <c r="P285" s="19">
        <f t="shared" si="45"/>
        <v>0</v>
      </c>
      <c r="Q285" s="45">
        <f t="shared" si="46"/>
        <v>29609019.444974612</v>
      </c>
      <c r="R285" s="34" t="str">
        <f>IF(MONTH(B285)=12,計算リスト!$C$5,計算リスト!$C$6)</f>
        <v>×</v>
      </c>
      <c r="S285" s="34" t="str">
        <f>IF(YEAR(B285)-YEAR($B$108)&lt;=$D$55,計算リスト!$C$5,計算リスト!$C$6)</f>
        <v>×</v>
      </c>
      <c r="T285" s="34" t="str">
        <f>IF(R285&amp;S285=計算リスト!$C$5&amp;計算リスト!$C$5,計算リスト!$C$5,計算リスト!$C$6)</f>
        <v>×</v>
      </c>
      <c r="U285" s="34">
        <f>IF(T285=計算リスト!$C$5,MIN($D$57,Q285*$D$54),0)</f>
        <v>0</v>
      </c>
      <c r="V285" s="14"/>
      <c r="W285" s="1"/>
      <c r="X285" s="1"/>
      <c r="Y285" s="1"/>
      <c r="Z285" s="1"/>
      <c r="AA285" s="1"/>
    </row>
    <row r="286" spans="1:27" x14ac:dyDescent="0.15">
      <c r="A286" s="14"/>
      <c r="B286" s="17">
        <f t="shared" si="49"/>
        <v>50465</v>
      </c>
      <c r="C286" s="34">
        <f t="shared" si="50"/>
        <v>243</v>
      </c>
      <c r="D286" s="35">
        <f t="shared" si="41"/>
        <v>3.2000000000000002E-3</v>
      </c>
      <c r="E286" s="35" t="str">
        <f t="shared" si="53"/>
        <v/>
      </c>
      <c r="F286" s="35" t="str">
        <f t="shared" si="53"/>
        <v/>
      </c>
      <c r="G286" s="35" t="str">
        <f t="shared" si="53"/>
        <v/>
      </c>
      <c r="H286" s="35" t="str">
        <f t="shared" si="53"/>
        <v/>
      </c>
      <c r="I286" s="36" cm="1">
        <f t="array" ref="I286">_xlfn.IFS(H286&lt;&gt;"",H286,G286&lt;&gt;"",G286,F286&lt;&gt;"",F286,E286&lt;&gt;"",E286,D286&lt;&gt;"",D286)</f>
        <v>3.2000000000000002E-3</v>
      </c>
      <c r="J286" s="42">
        <f t="shared" si="42"/>
        <v>125854.55988056776</v>
      </c>
      <c r="K286" s="43">
        <f t="shared" si="43"/>
        <v>125854.5598805677</v>
      </c>
      <c r="L286" s="44">
        <f t="shared" si="47"/>
        <v>125854.5598805677</v>
      </c>
      <c r="M286" s="43">
        <f t="shared" si="48"/>
        <v>117958.8213619078</v>
      </c>
      <c r="N286" s="44">
        <f t="shared" si="52"/>
        <v>117958.8213619078</v>
      </c>
      <c r="O286" s="19">
        <f t="shared" si="44"/>
        <v>7895.7385186598967</v>
      </c>
      <c r="P286" s="19">
        <f t="shared" si="45"/>
        <v>0</v>
      </c>
      <c r="Q286" s="45">
        <f t="shared" si="46"/>
        <v>29491060.623612706</v>
      </c>
      <c r="R286" s="34" t="str">
        <f>IF(MONTH(B286)=12,計算リスト!$C$5,計算リスト!$C$6)</f>
        <v>×</v>
      </c>
      <c r="S286" s="34" t="str">
        <f>IF(YEAR(B286)-YEAR($B$108)&lt;=$D$55,計算リスト!$C$5,計算リスト!$C$6)</f>
        <v>×</v>
      </c>
      <c r="T286" s="34" t="str">
        <f>IF(R286&amp;S286=計算リスト!$C$5&amp;計算リスト!$C$5,計算リスト!$C$5,計算リスト!$C$6)</f>
        <v>×</v>
      </c>
      <c r="U286" s="34">
        <f>IF(T286=計算リスト!$C$5,MIN($D$57,Q286*$D$54),0)</f>
        <v>0</v>
      </c>
      <c r="V286" s="14"/>
      <c r="W286" s="1"/>
      <c r="X286" s="1"/>
      <c r="Y286" s="1"/>
      <c r="Z286" s="1"/>
      <c r="AA286" s="1"/>
    </row>
    <row r="287" spans="1:27" x14ac:dyDescent="0.15">
      <c r="A287" s="14"/>
      <c r="B287" s="17">
        <f t="shared" si="49"/>
        <v>50496</v>
      </c>
      <c r="C287" s="34">
        <f t="shared" si="50"/>
        <v>242</v>
      </c>
      <c r="D287" s="35">
        <f t="shared" si="41"/>
        <v>3.2000000000000002E-3</v>
      </c>
      <c r="E287" s="35" t="str">
        <f t="shared" si="53"/>
        <v/>
      </c>
      <c r="F287" s="35" t="str">
        <f t="shared" si="53"/>
        <v/>
      </c>
      <c r="G287" s="35" t="str">
        <f t="shared" si="53"/>
        <v/>
      </c>
      <c r="H287" s="35" t="str">
        <f t="shared" si="53"/>
        <v/>
      </c>
      <c r="I287" s="36" cm="1">
        <f t="array" ref="I287">_xlfn.IFS(H287&lt;&gt;"",H287,G287&lt;&gt;"",G287,F287&lt;&gt;"",F287,E287&lt;&gt;"",E287,D287&lt;&gt;"",D287)</f>
        <v>3.2000000000000002E-3</v>
      </c>
      <c r="J287" s="42">
        <f t="shared" si="42"/>
        <v>125854.55988056776</v>
      </c>
      <c r="K287" s="43">
        <f t="shared" si="43"/>
        <v>125854.55988056773</v>
      </c>
      <c r="L287" s="44">
        <f t="shared" si="47"/>
        <v>125854.55988056773</v>
      </c>
      <c r="M287" s="43">
        <f t="shared" si="48"/>
        <v>117990.27704760434</v>
      </c>
      <c r="N287" s="44">
        <f t="shared" si="52"/>
        <v>117990.27704760434</v>
      </c>
      <c r="O287" s="19">
        <f t="shared" si="44"/>
        <v>7864.2828329633885</v>
      </c>
      <c r="P287" s="19">
        <f t="shared" si="45"/>
        <v>0</v>
      </c>
      <c r="Q287" s="45">
        <f t="shared" si="46"/>
        <v>29373070.346565101</v>
      </c>
      <c r="R287" s="34" t="str">
        <f>IF(MONTH(B287)=12,計算リスト!$C$5,計算リスト!$C$6)</f>
        <v>×</v>
      </c>
      <c r="S287" s="34" t="str">
        <f>IF(YEAR(B287)-YEAR($B$108)&lt;=$D$55,計算リスト!$C$5,計算リスト!$C$6)</f>
        <v>×</v>
      </c>
      <c r="T287" s="34" t="str">
        <f>IF(R287&amp;S287=計算リスト!$C$5&amp;計算リスト!$C$5,計算リスト!$C$5,計算リスト!$C$6)</f>
        <v>×</v>
      </c>
      <c r="U287" s="34">
        <f>IF(T287=計算リスト!$C$5,MIN($D$57,Q287*$D$54),0)</f>
        <v>0</v>
      </c>
      <c r="V287" s="14"/>
      <c r="W287" s="1"/>
      <c r="X287" s="1"/>
      <c r="Y287" s="1"/>
      <c r="Z287" s="1"/>
      <c r="AA287" s="1"/>
    </row>
    <row r="288" spans="1:27" x14ac:dyDescent="0.15">
      <c r="A288" s="14"/>
      <c r="B288" s="17">
        <f t="shared" si="49"/>
        <v>50526</v>
      </c>
      <c r="C288" s="34">
        <f t="shared" si="50"/>
        <v>241</v>
      </c>
      <c r="D288" s="35">
        <f t="shared" si="41"/>
        <v>3.2000000000000002E-3</v>
      </c>
      <c r="E288" s="35" t="str">
        <f t="shared" ref="E288:H307" si="54">IF(F$36&lt;&gt;"",IF($B288&gt;=F$36,F$41,""),"")</f>
        <v/>
      </c>
      <c r="F288" s="35" t="str">
        <f t="shared" si="54"/>
        <v/>
      </c>
      <c r="G288" s="35" t="str">
        <f t="shared" si="54"/>
        <v/>
      </c>
      <c r="H288" s="35" t="str">
        <f t="shared" si="54"/>
        <v/>
      </c>
      <c r="I288" s="36" cm="1">
        <f t="array" ref="I288">_xlfn.IFS(H288&lt;&gt;"",H288,G288&lt;&gt;"",G288,F288&lt;&gt;"",F288,E288&lt;&gt;"",E288,D288&lt;&gt;"",D288)</f>
        <v>3.2000000000000002E-3</v>
      </c>
      <c r="J288" s="42">
        <f t="shared" si="42"/>
        <v>125854.55988056776</v>
      </c>
      <c r="K288" s="43">
        <f t="shared" si="43"/>
        <v>125854.5598805677</v>
      </c>
      <c r="L288" s="44">
        <f t="shared" si="47"/>
        <v>125854.5598805677</v>
      </c>
      <c r="M288" s="43">
        <f t="shared" si="48"/>
        <v>118021.74112148368</v>
      </c>
      <c r="N288" s="44">
        <f t="shared" si="52"/>
        <v>118021.74112148368</v>
      </c>
      <c r="O288" s="19">
        <f t="shared" si="44"/>
        <v>7832.8187590840271</v>
      </c>
      <c r="P288" s="19">
        <f t="shared" si="45"/>
        <v>0</v>
      </c>
      <c r="Q288" s="45">
        <f t="shared" si="46"/>
        <v>29255048.605443619</v>
      </c>
      <c r="R288" s="34" t="str">
        <f>IF(MONTH(B288)=12,計算リスト!$C$5,計算リスト!$C$6)</f>
        <v>×</v>
      </c>
      <c r="S288" s="34" t="str">
        <f>IF(YEAR(B288)-YEAR($B$108)&lt;=$D$55,計算リスト!$C$5,計算リスト!$C$6)</f>
        <v>×</v>
      </c>
      <c r="T288" s="34" t="str">
        <f>IF(R288&amp;S288=計算リスト!$C$5&amp;計算リスト!$C$5,計算リスト!$C$5,計算リスト!$C$6)</f>
        <v>×</v>
      </c>
      <c r="U288" s="34">
        <f>IF(T288=計算リスト!$C$5,MIN($D$57,Q288*$D$54),0)</f>
        <v>0</v>
      </c>
      <c r="V288" s="14"/>
      <c r="W288" s="1"/>
      <c r="X288" s="1"/>
      <c r="Y288" s="1"/>
      <c r="Z288" s="1"/>
      <c r="AA288" s="1"/>
    </row>
    <row r="289" spans="1:27" x14ac:dyDescent="0.15">
      <c r="A289" s="14"/>
      <c r="B289" s="17">
        <f t="shared" si="49"/>
        <v>50557</v>
      </c>
      <c r="C289" s="34">
        <f t="shared" si="50"/>
        <v>240</v>
      </c>
      <c r="D289" s="35">
        <f t="shared" si="41"/>
        <v>3.2000000000000002E-3</v>
      </c>
      <c r="E289" s="35" t="str">
        <f t="shared" si="54"/>
        <v/>
      </c>
      <c r="F289" s="35" t="str">
        <f t="shared" si="54"/>
        <v/>
      </c>
      <c r="G289" s="35" t="str">
        <f t="shared" si="54"/>
        <v/>
      </c>
      <c r="H289" s="35" t="str">
        <f t="shared" si="54"/>
        <v/>
      </c>
      <c r="I289" s="36" cm="1">
        <f t="array" ref="I289">_xlfn.IFS(H289&lt;&gt;"",H289,G289&lt;&gt;"",G289,F289&lt;&gt;"",F289,E289&lt;&gt;"",E289,D289&lt;&gt;"",D289)</f>
        <v>3.2000000000000002E-3</v>
      </c>
      <c r="J289" s="42">
        <f t="shared" si="42"/>
        <v>125854.55988056776</v>
      </c>
      <c r="K289" s="43">
        <f t="shared" si="43"/>
        <v>125854.55988056773</v>
      </c>
      <c r="L289" s="44">
        <f t="shared" si="47"/>
        <v>125854.55988056773</v>
      </c>
      <c r="M289" s="43">
        <f t="shared" si="48"/>
        <v>118053.21358578277</v>
      </c>
      <c r="N289" s="44">
        <f t="shared" si="52"/>
        <v>118053.21358578277</v>
      </c>
      <c r="O289" s="19">
        <f t="shared" si="44"/>
        <v>7801.3462947849657</v>
      </c>
      <c r="P289" s="19">
        <f t="shared" si="45"/>
        <v>0</v>
      </c>
      <c r="Q289" s="45">
        <f t="shared" si="46"/>
        <v>29136995.391857836</v>
      </c>
      <c r="R289" s="34" t="str">
        <f>IF(MONTH(B289)=12,計算リスト!$C$5,計算リスト!$C$6)</f>
        <v>×</v>
      </c>
      <c r="S289" s="34" t="str">
        <f>IF(YEAR(B289)-YEAR($B$108)&lt;=$D$55,計算リスト!$C$5,計算リスト!$C$6)</f>
        <v>×</v>
      </c>
      <c r="T289" s="34" t="str">
        <f>IF(R289&amp;S289=計算リスト!$C$5&amp;計算リスト!$C$5,計算リスト!$C$5,計算リスト!$C$6)</f>
        <v>×</v>
      </c>
      <c r="U289" s="34">
        <f>IF(T289=計算リスト!$C$5,MIN($D$57,Q289*$D$54),0)</f>
        <v>0</v>
      </c>
      <c r="V289" s="14"/>
      <c r="W289" s="1"/>
      <c r="X289" s="1"/>
      <c r="Y289" s="1"/>
      <c r="Z289" s="1"/>
      <c r="AA289" s="1"/>
    </row>
    <row r="290" spans="1:27" x14ac:dyDescent="0.15">
      <c r="A290" s="14"/>
      <c r="B290" s="17">
        <f t="shared" si="49"/>
        <v>50587</v>
      </c>
      <c r="C290" s="34">
        <f t="shared" si="50"/>
        <v>239</v>
      </c>
      <c r="D290" s="35">
        <f t="shared" si="41"/>
        <v>3.2000000000000002E-3</v>
      </c>
      <c r="E290" s="35" t="str">
        <f t="shared" si="54"/>
        <v/>
      </c>
      <c r="F290" s="35" t="str">
        <f t="shared" si="54"/>
        <v/>
      </c>
      <c r="G290" s="35" t="str">
        <f t="shared" si="54"/>
        <v/>
      </c>
      <c r="H290" s="35" t="str">
        <f t="shared" si="54"/>
        <v/>
      </c>
      <c r="I290" s="36" cm="1">
        <f t="array" ref="I290">_xlfn.IFS(H290&lt;&gt;"",H290,G290&lt;&gt;"",G290,F290&lt;&gt;"",F290,E290&lt;&gt;"",E290,D290&lt;&gt;"",D290)</f>
        <v>3.2000000000000002E-3</v>
      </c>
      <c r="J290" s="42">
        <f t="shared" si="42"/>
        <v>125854.55988056776</v>
      </c>
      <c r="K290" s="43">
        <f t="shared" si="43"/>
        <v>125854.55988056771</v>
      </c>
      <c r="L290" s="44">
        <f t="shared" si="47"/>
        <v>125854.55988056771</v>
      </c>
      <c r="M290" s="43">
        <f t="shared" si="48"/>
        <v>118084.69444273895</v>
      </c>
      <c r="N290" s="44">
        <f t="shared" si="52"/>
        <v>118084.69444273895</v>
      </c>
      <c r="O290" s="19">
        <f t="shared" si="44"/>
        <v>7769.8654378287565</v>
      </c>
      <c r="P290" s="19">
        <f t="shared" si="45"/>
        <v>0</v>
      </c>
      <c r="Q290" s="45">
        <f t="shared" si="46"/>
        <v>29018910.697415099</v>
      </c>
      <c r="R290" s="34" t="str">
        <f>IF(MONTH(B290)=12,計算リスト!$C$5,計算リスト!$C$6)</f>
        <v>×</v>
      </c>
      <c r="S290" s="34" t="str">
        <f>IF(YEAR(B290)-YEAR($B$108)&lt;=$D$55,計算リスト!$C$5,計算リスト!$C$6)</f>
        <v>×</v>
      </c>
      <c r="T290" s="34" t="str">
        <f>IF(R290&amp;S290=計算リスト!$C$5&amp;計算リスト!$C$5,計算リスト!$C$5,計算リスト!$C$6)</f>
        <v>×</v>
      </c>
      <c r="U290" s="34">
        <f>IF(T290=計算リスト!$C$5,MIN($D$57,Q290*$D$54),0)</f>
        <v>0</v>
      </c>
      <c r="V290" s="14"/>
      <c r="W290" s="1"/>
      <c r="X290" s="1"/>
      <c r="Y290" s="1"/>
      <c r="Z290" s="1"/>
      <c r="AA290" s="1"/>
    </row>
    <row r="291" spans="1:27" x14ac:dyDescent="0.15">
      <c r="A291" s="14"/>
      <c r="B291" s="17">
        <f t="shared" si="49"/>
        <v>50618</v>
      </c>
      <c r="C291" s="34">
        <f t="shared" si="50"/>
        <v>238</v>
      </c>
      <c r="D291" s="35">
        <f t="shared" si="41"/>
        <v>3.2000000000000002E-3</v>
      </c>
      <c r="E291" s="35" t="str">
        <f t="shared" si="54"/>
        <v/>
      </c>
      <c r="F291" s="35" t="str">
        <f t="shared" si="54"/>
        <v/>
      </c>
      <c r="G291" s="35" t="str">
        <f t="shared" si="54"/>
        <v/>
      </c>
      <c r="H291" s="35" t="str">
        <f t="shared" si="54"/>
        <v/>
      </c>
      <c r="I291" s="36" cm="1">
        <f t="array" ref="I291">_xlfn.IFS(H291&lt;&gt;"",H291,G291&lt;&gt;"",G291,F291&lt;&gt;"",F291,E291&lt;&gt;"",E291,D291&lt;&gt;"",D291)</f>
        <v>3.2000000000000002E-3</v>
      </c>
      <c r="J291" s="42">
        <f t="shared" si="42"/>
        <v>125854.55988056776</v>
      </c>
      <c r="K291" s="43">
        <f t="shared" si="43"/>
        <v>125854.55988056771</v>
      </c>
      <c r="L291" s="44">
        <f t="shared" si="47"/>
        <v>125854.55988056771</v>
      </c>
      <c r="M291" s="43">
        <f t="shared" si="48"/>
        <v>118116.18369459035</v>
      </c>
      <c r="N291" s="44">
        <f t="shared" si="52"/>
        <v>118116.18369459035</v>
      </c>
      <c r="O291" s="19">
        <f t="shared" si="44"/>
        <v>7738.3761859773604</v>
      </c>
      <c r="P291" s="19">
        <f t="shared" si="45"/>
        <v>0</v>
      </c>
      <c r="Q291" s="45">
        <f t="shared" si="46"/>
        <v>28900794.513720509</v>
      </c>
      <c r="R291" s="34" t="str">
        <f>IF(MONTH(B291)=12,計算リスト!$C$5,計算リスト!$C$6)</f>
        <v>×</v>
      </c>
      <c r="S291" s="34" t="str">
        <f>IF(YEAR(B291)-YEAR($B$108)&lt;=$D$55,計算リスト!$C$5,計算リスト!$C$6)</f>
        <v>×</v>
      </c>
      <c r="T291" s="34" t="str">
        <f>IF(R291&amp;S291=計算リスト!$C$5&amp;計算リスト!$C$5,計算リスト!$C$5,計算リスト!$C$6)</f>
        <v>×</v>
      </c>
      <c r="U291" s="34">
        <f>IF(T291=計算リスト!$C$5,MIN($D$57,Q291*$D$54),0)</f>
        <v>0</v>
      </c>
      <c r="V291" s="14"/>
      <c r="W291" s="1"/>
      <c r="X291" s="1"/>
      <c r="Y291" s="1"/>
      <c r="Z291" s="1"/>
      <c r="AA291" s="1"/>
    </row>
    <row r="292" spans="1:27" x14ac:dyDescent="0.15">
      <c r="A292" s="14"/>
      <c r="B292" s="17">
        <f t="shared" si="49"/>
        <v>50649</v>
      </c>
      <c r="C292" s="34">
        <f t="shared" si="50"/>
        <v>237</v>
      </c>
      <c r="D292" s="35">
        <f t="shared" si="41"/>
        <v>3.2000000000000002E-3</v>
      </c>
      <c r="E292" s="35" t="str">
        <f t="shared" si="54"/>
        <v/>
      </c>
      <c r="F292" s="35" t="str">
        <f t="shared" si="54"/>
        <v/>
      </c>
      <c r="G292" s="35" t="str">
        <f t="shared" si="54"/>
        <v/>
      </c>
      <c r="H292" s="35" t="str">
        <f t="shared" si="54"/>
        <v/>
      </c>
      <c r="I292" s="36" cm="1">
        <f t="array" ref="I292">_xlfn.IFS(H292&lt;&gt;"",H292,G292&lt;&gt;"",G292,F292&lt;&gt;"",F292,E292&lt;&gt;"",E292,D292&lt;&gt;"",D292)</f>
        <v>3.2000000000000002E-3</v>
      </c>
      <c r="J292" s="42">
        <f t="shared" si="42"/>
        <v>125854.55988056776</v>
      </c>
      <c r="K292" s="43">
        <f t="shared" si="43"/>
        <v>125854.55988056773</v>
      </c>
      <c r="L292" s="44">
        <f t="shared" si="47"/>
        <v>125854.55988056773</v>
      </c>
      <c r="M292" s="43">
        <f t="shared" si="48"/>
        <v>118147.68134357559</v>
      </c>
      <c r="N292" s="44">
        <f t="shared" si="52"/>
        <v>118147.68134357559</v>
      </c>
      <c r="O292" s="19">
        <f t="shared" si="44"/>
        <v>7706.8785369921361</v>
      </c>
      <c r="P292" s="19">
        <f t="shared" si="45"/>
        <v>0</v>
      </c>
      <c r="Q292" s="45">
        <f t="shared" si="46"/>
        <v>28782646.832376935</v>
      </c>
      <c r="R292" s="34" t="str">
        <f>IF(MONTH(B292)=12,計算リスト!$C$5,計算リスト!$C$6)</f>
        <v>×</v>
      </c>
      <c r="S292" s="34" t="str">
        <f>IF(YEAR(B292)-YEAR($B$108)&lt;=$D$55,計算リスト!$C$5,計算リスト!$C$6)</f>
        <v>×</v>
      </c>
      <c r="T292" s="34" t="str">
        <f>IF(R292&amp;S292=計算リスト!$C$5&amp;計算リスト!$C$5,計算リスト!$C$5,計算リスト!$C$6)</f>
        <v>×</v>
      </c>
      <c r="U292" s="34">
        <f>IF(T292=計算リスト!$C$5,MIN($D$57,Q292*$D$54),0)</f>
        <v>0</v>
      </c>
      <c r="V292" s="14"/>
      <c r="W292" s="1"/>
      <c r="X292" s="1"/>
      <c r="Y292" s="1"/>
      <c r="Z292" s="1"/>
      <c r="AA292" s="1"/>
    </row>
    <row r="293" spans="1:27" x14ac:dyDescent="0.15">
      <c r="A293" s="14"/>
      <c r="B293" s="17">
        <f t="shared" si="49"/>
        <v>50679</v>
      </c>
      <c r="C293" s="34">
        <f t="shared" si="50"/>
        <v>236</v>
      </c>
      <c r="D293" s="35">
        <f t="shared" si="41"/>
        <v>3.2000000000000002E-3</v>
      </c>
      <c r="E293" s="35" t="str">
        <f t="shared" si="54"/>
        <v/>
      </c>
      <c r="F293" s="35" t="str">
        <f t="shared" si="54"/>
        <v/>
      </c>
      <c r="G293" s="35" t="str">
        <f t="shared" si="54"/>
        <v/>
      </c>
      <c r="H293" s="35" t="str">
        <f t="shared" si="54"/>
        <v/>
      </c>
      <c r="I293" s="36" cm="1">
        <f t="array" ref="I293">_xlfn.IFS(H293&lt;&gt;"",H293,G293&lt;&gt;"",G293,F293&lt;&gt;"",F293,E293&lt;&gt;"",E293,D293&lt;&gt;"",D293)</f>
        <v>3.2000000000000002E-3</v>
      </c>
      <c r="J293" s="42">
        <f t="shared" si="42"/>
        <v>125854.55988056776</v>
      </c>
      <c r="K293" s="43">
        <f t="shared" si="43"/>
        <v>125854.55988056774</v>
      </c>
      <c r="L293" s="44">
        <f t="shared" si="47"/>
        <v>125854.55988056774</v>
      </c>
      <c r="M293" s="43">
        <f t="shared" si="48"/>
        <v>118179.1873919339</v>
      </c>
      <c r="N293" s="44">
        <f t="shared" si="52"/>
        <v>118179.1873919339</v>
      </c>
      <c r="O293" s="19">
        <f t="shared" si="44"/>
        <v>7675.3724886338496</v>
      </c>
      <c r="P293" s="19">
        <f t="shared" si="45"/>
        <v>0</v>
      </c>
      <c r="Q293" s="45">
        <f t="shared" si="46"/>
        <v>28664467.644985002</v>
      </c>
      <c r="R293" s="34" t="str">
        <f>IF(MONTH(B293)=12,計算リスト!$C$5,計算リスト!$C$6)</f>
        <v>×</v>
      </c>
      <c r="S293" s="34" t="str">
        <f>IF(YEAR(B293)-YEAR($B$108)&lt;=$D$55,計算リスト!$C$5,計算リスト!$C$6)</f>
        <v>×</v>
      </c>
      <c r="T293" s="34" t="str">
        <f>IF(R293&amp;S293=計算リスト!$C$5&amp;計算リスト!$C$5,計算リスト!$C$5,計算リスト!$C$6)</f>
        <v>×</v>
      </c>
      <c r="U293" s="34">
        <f>IF(T293=計算リスト!$C$5,MIN($D$57,Q293*$D$54),0)</f>
        <v>0</v>
      </c>
      <c r="V293" s="14"/>
      <c r="W293" s="1"/>
      <c r="X293" s="1"/>
      <c r="Y293" s="1"/>
      <c r="Z293" s="1"/>
      <c r="AA293" s="1"/>
    </row>
    <row r="294" spans="1:27" x14ac:dyDescent="0.15">
      <c r="A294" s="14"/>
      <c r="B294" s="17">
        <f t="shared" si="49"/>
        <v>50710</v>
      </c>
      <c r="C294" s="34">
        <f t="shared" si="50"/>
        <v>235</v>
      </c>
      <c r="D294" s="35">
        <f t="shared" si="41"/>
        <v>3.2000000000000002E-3</v>
      </c>
      <c r="E294" s="35" t="str">
        <f t="shared" si="54"/>
        <v/>
      </c>
      <c r="F294" s="35" t="str">
        <f t="shared" si="54"/>
        <v/>
      </c>
      <c r="G294" s="35" t="str">
        <f t="shared" si="54"/>
        <v/>
      </c>
      <c r="H294" s="35" t="str">
        <f t="shared" si="54"/>
        <v/>
      </c>
      <c r="I294" s="36" cm="1">
        <f t="array" ref="I294">_xlfn.IFS(H294&lt;&gt;"",H294,G294&lt;&gt;"",G294,F294&lt;&gt;"",F294,E294&lt;&gt;"",E294,D294&lt;&gt;"",D294)</f>
        <v>3.2000000000000002E-3</v>
      </c>
      <c r="J294" s="42">
        <f t="shared" si="42"/>
        <v>125854.55988056776</v>
      </c>
      <c r="K294" s="43">
        <f t="shared" si="43"/>
        <v>125854.55988056773</v>
      </c>
      <c r="L294" s="44">
        <f t="shared" si="47"/>
        <v>125854.55988056773</v>
      </c>
      <c r="M294" s="43">
        <f t="shared" si="48"/>
        <v>118210.70184190506</v>
      </c>
      <c r="N294" s="44">
        <f t="shared" si="52"/>
        <v>118210.70184190506</v>
      </c>
      <c r="O294" s="19">
        <f t="shared" si="44"/>
        <v>7643.8580386626672</v>
      </c>
      <c r="P294" s="19">
        <f t="shared" si="45"/>
        <v>0</v>
      </c>
      <c r="Q294" s="45">
        <f t="shared" si="46"/>
        <v>28546256.943143096</v>
      </c>
      <c r="R294" s="34" t="str">
        <f>IF(MONTH(B294)=12,計算リスト!$C$5,計算リスト!$C$6)</f>
        <v>×</v>
      </c>
      <c r="S294" s="34" t="str">
        <f>IF(YEAR(B294)-YEAR($B$108)&lt;=$D$55,計算リスト!$C$5,計算リスト!$C$6)</f>
        <v>×</v>
      </c>
      <c r="T294" s="34" t="str">
        <f>IF(R294&amp;S294=計算リスト!$C$5&amp;計算リスト!$C$5,計算リスト!$C$5,計算リスト!$C$6)</f>
        <v>×</v>
      </c>
      <c r="U294" s="34">
        <f>IF(T294=計算リスト!$C$5,MIN($D$57,Q294*$D$54),0)</f>
        <v>0</v>
      </c>
      <c r="V294" s="14"/>
      <c r="W294" s="1"/>
      <c r="X294" s="1"/>
      <c r="Y294" s="1"/>
      <c r="Z294" s="1"/>
      <c r="AA294" s="1"/>
    </row>
    <row r="295" spans="1:27" x14ac:dyDescent="0.15">
      <c r="A295" s="14"/>
      <c r="B295" s="17">
        <f t="shared" si="49"/>
        <v>50740</v>
      </c>
      <c r="C295" s="34">
        <f t="shared" si="50"/>
        <v>234</v>
      </c>
      <c r="D295" s="35">
        <f t="shared" si="41"/>
        <v>3.2000000000000002E-3</v>
      </c>
      <c r="E295" s="35" t="str">
        <f t="shared" si="54"/>
        <v/>
      </c>
      <c r="F295" s="35" t="str">
        <f t="shared" si="54"/>
        <v/>
      </c>
      <c r="G295" s="35" t="str">
        <f t="shared" si="54"/>
        <v/>
      </c>
      <c r="H295" s="35" t="str">
        <f t="shared" si="54"/>
        <v/>
      </c>
      <c r="I295" s="36" cm="1">
        <f t="array" ref="I295">_xlfn.IFS(H295&lt;&gt;"",H295,G295&lt;&gt;"",G295,F295&lt;&gt;"",F295,E295&lt;&gt;"",E295,D295&lt;&gt;"",D295)</f>
        <v>3.2000000000000002E-3</v>
      </c>
      <c r="J295" s="42">
        <f t="shared" si="42"/>
        <v>125854.55988056776</v>
      </c>
      <c r="K295" s="43">
        <f t="shared" si="43"/>
        <v>125854.55988056771</v>
      </c>
      <c r="L295" s="44">
        <f t="shared" si="47"/>
        <v>125854.55988056771</v>
      </c>
      <c r="M295" s="43">
        <f t="shared" si="48"/>
        <v>118242.22469572956</v>
      </c>
      <c r="N295" s="44">
        <f t="shared" si="52"/>
        <v>118242.22469572956</v>
      </c>
      <c r="O295" s="19">
        <f t="shared" si="44"/>
        <v>7612.335184838159</v>
      </c>
      <c r="P295" s="19">
        <f t="shared" si="45"/>
        <v>0</v>
      </c>
      <c r="Q295" s="45">
        <f t="shared" si="46"/>
        <v>28428014.718447365</v>
      </c>
      <c r="R295" s="34" t="str">
        <f>IF(MONTH(B295)=12,計算リスト!$C$5,計算リスト!$C$6)</f>
        <v>○</v>
      </c>
      <c r="S295" s="34" t="str">
        <f>IF(YEAR(B295)-YEAR($B$108)&lt;=$D$55,計算リスト!$C$5,計算リスト!$C$6)</f>
        <v>×</v>
      </c>
      <c r="T295" s="34" t="str">
        <f>IF(R295&amp;S295=計算リスト!$C$5&amp;計算リスト!$C$5,計算リスト!$C$5,計算リスト!$C$6)</f>
        <v>×</v>
      </c>
      <c r="U295" s="34">
        <f>IF(T295=計算リスト!$C$5,MIN($D$57,Q295*$D$54),0)</f>
        <v>0</v>
      </c>
      <c r="V295" s="14"/>
      <c r="W295" s="1"/>
      <c r="X295" s="1"/>
      <c r="Y295" s="1"/>
      <c r="Z295" s="1"/>
      <c r="AA295" s="1"/>
    </row>
    <row r="296" spans="1:27" x14ac:dyDescent="0.15">
      <c r="A296" s="14"/>
      <c r="B296" s="17">
        <f t="shared" si="49"/>
        <v>50771</v>
      </c>
      <c r="C296" s="34">
        <f t="shared" si="50"/>
        <v>233</v>
      </c>
      <c r="D296" s="35">
        <f t="shared" si="41"/>
        <v>3.2000000000000002E-3</v>
      </c>
      <c r="E296" s="35" t="str">
        <f t="shared" si="54"/>
        <v/>
      </c>
      <c r="F296" s="35" t="str">
        <f t="shared" si="54"/>
        <v/>
      </c>
      <c r="G296" s="35" t="str">
        <f t="shared" si="54"/>
        <v/>
      </c>
      <c r="H296" s="35" t="str">
        <f t="shared" si="54"/>
        <v/>
      </c>
      <c r="I296" s="36" cm="1">
        <f t="array" ref="I296">_xlfn.IFS(H296&lt;&gt;"",H296,G296&lt;&gt;"",G296,F296&lt;&gt;"",F296,E296&lt;&gt;"",E296,D296&lt;&gt;"",D296)</f>
        <v>3.2000000000000002E-3</v>
      </c>
      <c r="J296" s="42">
        <f t="shared" si="42"/>
        <v>125854.55988056776</v>
      </c>
      <c r="K296" s="43">
        <f t="shared" si="43"/>
        <v>125854.55988056773</v>
      </c>
      <c r="L296" s="44">
        <f t="shared" si="47"/>
        <v>125854.55988056773</v>
      </c>
      <c r="M296" s="43">
        <f t="shared" si="48"/>
        <v>118273.75595564843</v>
      </c>
      <c r="N296" s="44">
        <f t="shared" si="52"/>
        <v>118273.75595564843</v>
      </c>
      <c r="O296" s="19">
        <f t="shared" si="44"/>
        <v>7580.803924919298</v>
      </c>
      <c r="P296" s="19">
        <f t="shared" si="45"/>
        <v>0</v>
      </c>
      <c r="Q296" s="45">
        <f t="shared" si="46"/>
        <v>28309740.962491717</v>
      </c>
      <c r="R296" s="34" t="str">
        <f>IF(MONTH(B296)=12,計算リスト!$C$5,計算リスト!$C$6)</f>
        <v>×</v>
      </c>
      <c r="S296" s="34" t="str">
        <f>IF(YEAR(B296)-YEAR($B$108)&lt;=$D$55,計算リスト!$C$5,計算リスト!$C$6)</f>
        <v>×</v>
      </c>
      <c r="T296" s="34" t="str">
        <f>IF(R296&amp;S296=計算リスト!$C$5&amp;計算リスト!$C$5,計算リスト!$C$5,計算リスト!$C$6)</f>
        <v>×</v>
      </c>
      <c r="U296" s="34">
        <f>IF(T296=計算リスト!$C$5,MIN($D$57,Q296*$D$54),0)</f>
        <v>0</v>
      </c>
      <c r="V296" s="14"/>
      <c r="W296" s="1"/>
      <c r="X296" s="1"/>
      <c r="Y296" s="1"/>
      <c r="Z296" s="1"/>
      <c r="AA296" s="1"/>
    </row>
    <row r="297" spans="1:27" x14ac:dyDescent="0.15">
      <c r="A297" s="14"/>
      <c r="B297" s="17">
        <f t="shared" si="49"/>
        <v>50802</v>
      </c>
      <c r="C297" s="34">
        <f t="shared" si="50"/>
        <v>232</v>
      </c>
      <c r="D297" s="35">
        <f t="shared" si="41"/>
        <v>3.2000000000000002E-3</v>
      </c>
      <c r="E297" s="35" t="str">
        <f t="shared" si="54"/>
        <v/>
      </c>
      <c r="F297" s="35" t="str">
        <f t="shared" si="54"/>
        <v/>
      </c>
      <c r="G297" s="35" t="str">
        <f t="shared" si="54"/>
        <v/>
      </c>
      <c r="H297" s="35" t="str">
        <f t="shared" si="54"/>
        <v/>
      </c>
      <c r="I297" s="36" cm="1">
        <f t="array" ref="I297">_xlfn.IFS(H297&lt;&gt;"",H297,G297&lt;&gt;"",G297,F297&lt;&gt;"",F297,E297&lt;&gt;"",E297,D297&lt;&gt;"",D297)</f>
        <v>3.2000000000000002E-3</v>
      </c>
      <c r="J297" s="42">
        <f t="shared" si="42"/>
        <v>125854.55988056776</v>
      </c>
      <c r="K297" s="43">
        <f t="shared" si="43"/>
        <v>125854.55988056773</v>
      </c>
      <c r="L297" s="44">
        <f t="shared" si="47"/>
        <v>125854.55988056773</v>
      </c>
      <c r="M297" s="43">
        <f t="shared" si="48"/>
        <v>118305.29562390326</v>
      </c>
      <c r="N297" s="44">
        <f t="shared" si="52"/>
        <v>118305.29562390326</v>
      </c>
      <c r="O297" s="19">
        <f t="shared" si="44"/>
        <v>7549.2642566644581</v>
      </c>
      <c r="P297" s="19">
        <f t="shared" si="45"/>
        <v>0</v>
      </c>
      <c r="Q297" s="45">
        <f t="shared" si="46"/>
        <v>28191435.666867815</v>
      </c>
      <c r="R297" s="34" t="str">
        <f>IF(MONTH(B297)=12,計算リスト!$C$5,計算リスト!$C$6)</f>
        <v>×</v>
      </c>
      <c r="S297" s="34" t="str">
        <f>IF(YEAR(B297)-YEAR($B$108)&lt;=$D$55,計算リスト!$C$5,計算リスト!$C$6)</f>
        <v>×</v>
      </c>
      <c r="T297" s="34" t="str">
        <f>IF(R297&amp;S297=計算リスト!$C$5&amp;計算リスト!$C$5,計算リスト!$C$5,計算リスト!$C$6)</f>
        <v>×</v>
      </c>
      <c r="U297" s="34">
        <f>IF(T297=計算リスト!$C$5,MIN($D$57,Q297*$D$54),0)</f>
        <v>0</v>
      </c>
      <c r="V297" s="14"/>
      <c r="W297" s="1"/>
      <c r="X297" s="1"/>
      <c r="Y297" s="1"/>
      <c r="Z297" s="1"/>
      <c r="AA297" s="1"/>
    </row>
    <row r="298" spans="1:27" x14ac:dyDescent="0.15">
      <c r="A298" s="14"/>
      <c r="B298" s="17">
        <f t="shared" si="49"/>
        <v>50830</v>
      </c>
      <c r="C298" s="34">
        <f t="shared" si="50"/>
        <v>231</v>
      </c>
      <c r="D298" s="35">
        <f t="shared" si="41"/>
        <v>3.2000000000000002E-3</v>
      </c>
      <c r="E298" s="35" t="str">
        <f t="shared" si="54"/>
        <v/>
      </c>
      <c r="F298" s="35" t="str">
        <f t="shared" si="54"/>
        <v/>
      </c>
      <c r="G298" s="35" t="str">
        <f t="shared" si="54"/>
        <v/>
      </c>
      <c r="H298" s="35" t="str">
        <f t="shared" si="54"/>
        <v/>
      </c>
      <c r="I298" s="36" cm="1">
        <f t="array" ref="I298">_xlfn.IFS(H298&lt;&gt;"",H298,G298&lt;&gt;"",G298,F298&lt;&gt;"",F298,E298&lt;&gt;"",E298,D298&lt;&gt;"",D298)</f>
        <v>3.2000000000000002E-3</v>
      </c>
      <c r="J298" s="42">
        <f t="shared" si="42"/>
        <v>125854.55988056776</v>
      </c>
      <c r="K298" s="43">
        <f t="shared" si="43"/>
        <v>125854.55988056774</v>
      </c>
      <c r="L298" s="44">
        <f t="shared" si="47"/>
        <v>125854.55988056774</v>
      </c>
      <c r="M298" s="43">
        <f t="shared" si="48"/>
        <v>118336.84370273633</v>
      </c>
      <c r="N298" s="44">
        <f t="shared" si="52"/>
        <v>118336.84370273633</v>
      </c>
      <c r="O298" s="19">
        <f t="shared" si="44"/>
        <v>7517.7161778314176</v>
      </c>
      <c r="P298" s="19">
        <f t="shared" si="45"/>
        <v>0</v>
      </c>
      <c r="Q298" s="45">
        <f t="shared" si="46"/>
        <v>28073098.823165078</v>
      </c>
      <c r="R298" s="34" t="str">
        <f>IF(MONTH(B298)=12,計算リスト!$C$5,計算リスト!$C$6)</f>
        <v>×</v>
      </c>
      <c r="S298" s="34" t="str">
        <f>IF(YEAR(B298)-YEAR($B$108)&lt;=$D$55,計算リスト!$C$5,計算リスト!$C$6)</f>
        <v>×</v>
      </c>
      <c r="T298" s="34" t="str">
        <f>IF(R298&amp;S298=計算リスト!$C$5&amp;計算リスト!$C$5,計算リスト!$C$5,計算リスト!$C$6)</f>
        <v>×</v>
      </c>
      <c r="U298" s="34">
        <f>IF(T298=計算リスト!$C$5,MIN($D$57,Q298*$D$54),0)</f>
        <v>0</v>
      </c>
      <c r="V298" s="14"/>
      <c r="W298" s="1"/>
      <c r="X298" s="1"/>
      <c r="Y298" s="1"/>
      <c r="Z298" s="1"/>
      <c r="AA298" s="1"/>
    </row>
    <row r="299" spans="1:27" x14ac:dyDescent="0.15">
      <c r="A299" s="14"/>
      <c r="B299" s="17">
        <f t="shared" si="49"/>
        <v>50861</v>
      </c>
      <c r="C299" s="34">
        <f t="shared" si="50"/>
        <v>230</v>
      </c>
      <c r="D299" s="35">
        <f t="shared" si="41"/>
        <v>3.2000000000000002E-3</v>
      </c>
      <c r="E299" s="35" t="str">
        <f t="shared" si="54"/>
        <v/>
      </c>
      <c r="F299" s="35" t="str">
        <f t="shared" si="54"/>
        <v/>
      </c>
      <c r="G299" s="35" t="str">
        <f t="shared" si="54"/>
        <v/>
      </c>
      <c r="H299" s="35" t="str">
        <f t="shared" si="54"/>
        <v/>
      </c>
      <c r="I299" s="36" cm="1">
        <f t="array" ref="I299">_xlfn.IFS(H299&lt;&gt;"",H299,G299&lt;&gt;"",G299,F299&lt;&gt;"",F299,E299&lt;&gt;"",E299,D299&lt;&gt;"",D299)</f>
        <v>3.2000000000000002E-3</v>
      </c>
      <c r="J299" s="42">
        <f t="shared" si="42"/>
        <v>125854.55988056776</v>
      </c>
      <c r="K299" s="43">
        <f t="shared" si="43"/>
        <v>125854.55988056774</v>
      </c>
      <c r="L299" s="44">
        <f t="shared" si="47"/>
        <v>125854.55988056774</v>
      </c>
      <c r="M299" s="43">
        <f t="shared" si="48"/>
        <v>118368.40019439039</v>
      </c>
      <c r="N299" s="44">
        <f t="shared" si="52"/>
        <v>118368.40019439039</v>
      </c>
      <c r="O299" s="19">
        <f t="shared" si="44"/>
        <v>7486.1596861773542</v>
      </c>
      <c r="P299" s="19">
        <f t="shared" si="45"/>
        <v>0</v>
      </c>
      <c r="Q299" s="45">
        <f t="shared" si="46"/>
        <v>27954730.422970686</v>
      </c>
      <c r="R299" s="34" t="str">
        <f>IF(MONTH(B299)=12,計算リスト!$C$5,計算リスト!$C$6)</f>
        <v>×</v>
      </c>
      <c r="S299" s="34" t="str">
        <f>IF(YEAR(B299)-YEAR($B$108)&lt;=$D$55,計算リスト!$C$5,計算リスト!$C$6)</f>
        <v>×</v>
      </c>
      <c r="T299" s="34" t="str">
        <f>IF(R299&amp;S299=計算リスト!$C$5&amp;計算リスト!$C$5,計算リスト!$C$5,計算リスト!$C$6)</f>
        <v>×</v>
      </c>
      <c r="U299" s="34">
        <f>IF(T299=計算リスト!$C$5,MIN($D$57,Q299*$D$54),0)</f>
        <v>0</v>
      </c>
      <c r="V299" s="14"/>
      <c r="W299" s="1"/>
      <c r="X299" s="1"/>
      <c r="Y299" s="1"/>
      <c r="Z299" s="1"/>
      <c r="AA299" s="1"/>
    </row>
    <row r="300" spans="1:27" x14ac:dyDescent="0.15">
      <c r="A300" s="14"/>
      <c r="B300" s="17">
        <f t="shared" si="49"/>
        <v>50891</v>
      </c>
      <c r="C300" s="34">
        <f t="shared" si="50"/>
        <v>229</v>
      </c>
      <c r="D300" s="35">
        <f t="shared" si="41"/>
        <v>3.2000000000000002E-3</v>
      </c>
      <c r="E300" s="35" t="str">
        <f t="shared" si="54"/>
        <v/>
      </c>
      <c r="F300" s="35" t="str">
        <f t="shared" si="54"/>
        <v/>
      </c>
      <c r="G300" s="35" t="str">
        <f t="shared" si="54"/>
        <v/>
      </c>
      <c r="H300" s="35" t="str">
        <f t="shared" si="54"/>
        <v/>
      </c>
      <c r="I300" s="36" cm="1">
        <f t="array" ref="I300">_xlfn.IFS(H300&lt;&gt;"",H300,G300&lt;&gt;"",G300,F300&lt;&gt;"",F300,E300&lt;&gt;"",E300,D300&lt;&gt;"",D300)</f>
        <v>3.2000000000000002E-3</v>
      </c>
      <c r="J300" s="42">
        <f t="shared" si="42"/>
        <v>125854.55988056776</v>
      </c>
      <c r="K300" s="43">
        <f t="shared" si="43"/>
        <v>125854.55988056771</v>
      </c>
      <c r="L300" s="44">
        <f t="shared" si="47"/>
        <v>125854.55988056771</v>
      </c>
      <c r="M300" s="43">
        <f t="shared" si="48"/>
        <v>118399.96510110886</v>
      </c>
      <c r="N300" s="44">
        <f t="shared" si="52"/>
        <v>118399.96510110886</v>
      </c>
      <c r="O300" s="19">
        <f t="shared" si="44"/>
        <v>7454.5947794588501</v>
      </c>
      <c r="P300" s="19">
        <f t="shared" si="45"/>
        <v>0</v>
      </c>
      <c r="Q300" s="45">
        <f t="shared" si="46"/>
        <v>27836330.457869578</v>
      </c>
      <c r="R300" s="34" t="str">
        <f>IF(MONTH(B300)=12,計算リスト!$C$5,計算リスト!$C$6)</f>
        <v>×</v>
      </c>
      <c r="S300" s="34" t="str">
        <f>IF(YEAR(B300)-YEAR($B$108)&lt;=$D$55,計算リスト!$C$5,計算リスト!$C$6)</f>
        <v>×</v>
      </c>
      <c r="T300" s="34" t="str">
        <f>IF(R300&amp;S300=計算リスト!$C$5&amp;計算リスト!$C$5,計算リスト!$C$5,計算リスト!$C$6)</f>
        <v>×</v>
      </c>
      <c r="U300" s="34">
        <f>IF(T300=計算リスト!$C$5,MIN($D$57,Q300*$D$54),0)</f>
        <v>0</v>
      </c>
      <c r="V300" s="14"/>
      <c r="W300" s="1"/>
      <c r="X300" s="1"/>
      <c r="Y300" s="1"/>
      <c r="Z300" s="1"/>
      <c r="AA300" s="1"/>
    </row>
    <row r="301" spans="1:27" x14ac:dyDescent="0.15">
      <c r="A301" s="14"/>
      <c r="B301" s="17">
        <f t="shared" si="49"/>
        <v>50922</v>
      </c>
      <c r="C301" s="34">
        <f t="shared" si="50"/>
        <v>228</v>
      </c>
      <c r="D301" s="35">
        <f t="shared" ref="D301:D364" si="55">IF(E$36&lt;&gt;"",IF($B301&gt;=E$36,E$41,""),"")</f>
        <v>3.2000000000000002E-3</v>
      </c>
      <c r="E301" s="35" t="str">
        <f t="shared" si="54"/>
        <v/>
      </c>
      <c r="F301" s="35" t="str">
        <f t="shared" si="54"/>
        <v/>
      </c>
      <c r="G301" s="35" t="str">
        <f t="shared" si="54"/>
        <v/>
      </c>
      <c r="H301" s="35" t="str">
        <f t="shared" si="54"/>
        <v/>
      </c>
      <c r="I301" s="36" cm="1">
        <f t="array" ref="I301">_xlfn.IFS(H301&lt;&gt;"",H301,G301&lt;&gt;"",G301,F301&lt;&gt;"",F301,E301&lt;&gt;"",E301,D301&lt;&gt;"",D301)</f>
        <v>3.2000000000000002E-3</v>
      </c>
      <c r="J301" s="42">
        <f t="shared" ref="J301:J364" si="56">_xlfn.IFS(P300=0,IFERROR(_xlfn.IFS(B301=$F$38,$F$44,B301=$G$38,$G$44,B301=$H$38,$H$44,B301=$I$38,$I$44),J300),P300&gt;0,HLOOKUP(B300,$E$64:$O$69,6))</f>
        <v>125854.55988056776</v>
      </c>
      <c r="K301" s="43">
        <f t="shared" ref="K301:K364" si="57">PMT(I301/12,$C301,-$Q300)</f>
        <v>125854.55988056773</v>
      </c>
      <c r="L301" s="44">
        <f t="shared" si="47"/>
        <v>125854.55988056773</v>
      </c>
      <c r="M301" s="43">
        <f t="shared" si="48"/>
        <v>118431.53842513583</v>
      </c>
      <c r="N301" s="44">
        <f t="shared" si="52"/>
        <v>118431.53842513583</v>
      </c>
      <c r="O301" s="19">
        <f t="shared" ref="O301:O364" si="58">Q300*(I301/12)</f>
        <v>7423.0214554318882</v>
      </c>
      <c r="P301" s="19">
        <f t="shared" ref="P301:P364" si="59">IFERROR(HLOOKUP(B301,$E$64:$O$65,2,FALSE),0)</f>
        <v>0</v>
      </c>
      <c r="Q301" s="45">
        <f t="shared" ref="Q301:Q364" si="60">Q300-N301-P301</f>
        <v>27717898.919444442</v>
      </c>
      <c r="R301" s="34" t="str">
        <f>IF(MONTH(B301)=12,計算リスト!$C$5,計算リスト!$C$6)</f>
        <v>×</v>
      </c>
      <c r="S301" s="34" t="str">
        <f>IF(YEAR(B301)-YEAR($B$108)&lt;=$D$55,計算リスト!$C$5,計算リスト!$C$6)</f>
        <v>×</v>
      </c>
      <c r="T301" s="34" t="str">
        <f>IF(R301&amp;S301=計算リスト!$C$5&amp;計算リスト!$C$5,計算リスト!$C$5,計算リスト!$C$6)</f>
        <v>×</v>
      </c>
      <c r="U301" s="34">
        <f>IF(T301=計算リスト!$C$5,MIN($D$57,Q301*$D$54),0)</f>
        <v>0</v>
      </c>
      <c r="V301" s="14"/>
      <c r="W301" s="1"/>
      <c r="X301" s="1"/>
      <c r="Y301" s="1"/>
      <c r="Z301" s="1"/>
      <c r="AA301" s="1"/>
    </row>
    <row r="302" spans="1:27" x14ac:dyDescent="0.15">
      <c r="A302" s="14"/>
      <c r="B302" s="17">
        <f t="shared" si="49"/>
        <v>50952</v>
      </c>
      <c r="C302" s="34">
        <f t="shared" si="50"/>
        <v>227</v>
      </c>
      <c r="D302" s="35">
        <f t="shared" si="55"/>
        <v>3.2000000000000002E-3</v>
      </c>
      <c r="E302" s="35" t="str">
        <f t="shared" si="54"/>
        <v/>
      </c>
      <c r="F302" s="35" t="str">
        <f t="shared" si="54"/>
        <v/>
      </c>
      <c r="G302" s="35" t="str">
        <f t="shared" si="54"/>
        <v/>
      </c>
      <c r="H302" s="35" t="str">
        <f t="shared" si="54"/>
        <v/>
      </c>
      <c r="I302" s="36" cm="1">
        <f t="array" ref="I302">_xlfn.IFS(H302&lt;&gt;"",H302,G302&lt;&gt;"",G302,F302&lt;&gt;"",F302,E302&lt;&gt;"",E302,D302&lt;&gt;"",D302)</f>
        <v>3.2000000000000002E-3</v>
      </c>
      <c r="J302" s="42">
        <f t="shared" si="56"/>
        <v>125854.55988056776</v>
      </c>
      <c r="K302" s="43">
        <f t="shared" si="57"/>
        <v>125854.55988056771</v>
      </c>
      <c r="L302" s="44">
        <f t="shared" ref="L302:L365" si="61">MIN(J302,K302)</f>
        <v>125854.55988056771</v>
      </c>
      <c r="M302" s="43">
        <f t="shared" ref="M302:M365" si="62">K302-O302</f>
        <v>118463.12016871586</v>
      </c>
      <c r="N302" s="44">
        <f t="shared" si="52"/>
        <v>118463.12016871586</v>
      </c>
      <c r="O302" s="19">
        <f t="shared" si="58"/>
        <v>7391.4397118518518</v>
      </c>
      <c r="P302" s="19">
        <f t="shared" si="59"/>
        <v>0</v>
      </c>
      <c r="Q302" s="45">
        <f t="shared" si="60"/>
        <v>27599435.799275726</v>
      </c>
      <c r="R302" s="34" t="str">
        <f>IF(MONTH(B302)=12,計算リスト!$C$5,計算リスト!$C$6)</f>
        <v>×</v>
      </c>
      <c r="S302" s="34" t="str">
        <f>IF(YEAR(B302)-YEAR($B$108)&lt;=$D$55,計算リスト!$C$5,計算リスト!$C$6)</f>
        <v>×</v>
      </c>
      <c r="T302" s="34" t="str">
        <f>IF(R302&amp;S302=計算リスト!$C$5&amp;計算リスト!$C$5,計算リスト!$C$5,計算リスト!$C$6)</f>
        <v>×</v>
      </c>
      <c r="U302" s="34">
        <f>IF(T302=計算リスト!$C$5,MIN($D$57,Q302*$D$54),0)</f>
        <v>0</v>
      </c>
      <c r="V302" s="14"/>
      <c r="W302" s="1"/>
      <c r="X302" s="1"/>
      <c r="Y302" s="1"/>
      <c r="Z302" s="1"/>
      <c r="AA302" s="1"/>
    </row>
    <row r="303" spans="1:27" x14ac:dyDescent="0.15">
      <c r="A303" s="14"/>
      <c r="B303" s="17">
        <f t="shared" ref="B303:B366" si="63">EDATE(B302,1)</f>
        <v>50983</v>
      </c>
      <c r="C303" s="34">
        <f t="shared" ref="C303:C366" si="64">C302-1</f>
        <v>226</v>
      </c>
      <c r="D303" s="35">
        <f t="shared" si="55"/>
        <v>3.2000000000000002E-3</v>
      </c>
      <c r="E303" s="35" t="str">
        <f t="shared" si="54"/>
        <v/>
      </c>
      <c r="F303" s="35" t="str">
        <f t="shared" si="54"/>
        <v/>
      </c>
      <c r="G303" s="35" t="str">
        <f t="shared" si="54"/>
        <v/>
      </c>
      <c r="H303" s="35" t="str">
        <f t="shared" si="54"/>
        <v/>
      </c>
      <c r="I303" s="36" cm="1">
        <f t="array" ref="I303">_xlfn.IFS(H303&lt;&gt;"",H303,G303&lt;&gt;"",G303,F303&lt;&gt;"",F303,E303&lt;&gt;"",E303,D303&lt;&gt;"",D303)</f>
        <v>3.2000000000000002E-3</v>
      </c>
      <c r="J303" s="42">
        <f t="shared" si="56"/>
        <v>125854.55988056776</v>
      </c>
      <c r="K303" s="43">
        <f t="shared" si="57"/>
        <v>125854.55988056771</v>
      </c>
      <c r="L303" s="44">
        <f t="shared" si="61"/>
        <v>125854.55988056771</v>
      </c>
      <c r="M303" s="43">
        <f t="shared" si="62"/>
        <v>118494.71033409418</v>
      </c>
      <c r="N303" s="44">
        <f t="shared" si="52"/>
        <v>118494.71033409418</v>
      </c>
      <c r="O303" s="19">
        <f t="shared" si="58"/>
        <v>7359.849546473527</v>
      </c>
      <c r="P303" s="19">
        <f t="shared" si="59"/>
        <v>0</v>
      </c>
      <c r="Q303" s="45">
        <f t="shared" si="60"/>
        <v>27480941.088941634</v>
      </c>
      <c r="R303" s="34" t="str">
        <f>IF(MONTH(B303)=12,計算リスト!$C$5,計算リスト!$C$6)</f>
        <v>×</v>
      </c>
      <c r="S303" s="34" t="str">
        <f>IF(YEAR(B303)-YEAR($B$108)&lt;=$D$55,計算リスト!$C$5,計算リスト!$C$6)</f>
        <v>×</v>
      </c>
      <c r="T303" s="34" t="str">
        <f>IF(R303&amp;S303=計算リスト!$C$5&amp;計算リスト!$C$5,計算リスト!$C$5,計算リスト!$C$6)</f>
        <v>×</v>
      </c>
      <c r="U303" s="34">
        <f>IF(T303=計算リスト!$C$5,MIN($D$57,Q303*$D$54),0)</f>
        <v>0</v>
      </c>
      <c r="V303" s="14"/>
      <c r="W303" s="1"/>
      <c r="X303" s="1"/>
      <c r="Y303" s="1"/>
      <c r="Z303" s="1"/>
      <c r="AA303" s="1"/>
    </row>
    <row r="304" spans="1:27" x14ac:dyDescent="0.15">
      <c r="A304" s="14"/>
      <c r="B304" s="17">
        <f t="shared" si="63"/>
        <v>51014</v>
      </c>
      <c r="C304" s="34">
        <f t="shared" si="64"/>
        <v>225</v>
      </c>
      <c r="D304" s="35">
        <f t="shared" si="55"/>
        <v>3.2000000000000002E-3</v>
      </c>
      <c r="E304" s="35" t="str">
        <f t="shared" si="54"/>
        <v/>
      </c>
      <c r="F304" s="35" t="str">
        <f t="shared" si="54"/>
        <v/>
      </c>
      <c r="G304" s="35" t="str">
        <f t="shared" si="54"/>
        <v/>
      </c>
      <c r="H304" s="35" t="str">
        <f t="shared" si="54"/>
        <v/>
      </c>
      <c r="I304" s="36" cm="1">
        <f t="array" ref="I304">_xlfn.IFS(H304&lt;&gt;"",H304,G304&lt;&gt;"",G304,F304&lt;&gt;"",F304,E304&lt;&gt;"",E304,D304&lt;&gt;"",D304)</f>
        <v>3.2000000000000002E-3</v>
      </c>
      <c r="J304" s="42">
        <f t="shared" si="56"/>
        <v>125854.55988056776</v>
      </c>
      <c r="K304" s="43">
        <f t="shared" si="57"/>
        <v>125854.55988056774</v>
      </c>
      <c r="L304" s="44">
        <f t="shared" si="61"/>
        <v>125854.55988056774</v>
      </c>
      <c r="M304" s="43">
        <f t="shared" si="62"/>
        <v>118526.30892351664</v>
      </c>
      <c r="N304" s="44">
        <f t="shared" si="52"/>
        <v>118526.30892351664</v>
      </c>
      <c r="O304" s="19">
        <f t="shared" si="58"/>
        <v>7328.2509570511029</v>
      </c>
      <c r="P304" s="19">
        <f t="shared" si="59"/>
        <v>0</v>
      </c>
      <c r="Q304" s="45">
        <f t="shared" si="60"/>
        <v>27362414.780018117</v>
      </c>
      <c r="R304" s="34" t="str">
        <f>IF(MONTH(B304)=12,計算リスト!$C$5,計算リスト!$C$6)</f>
        <v>×</v>
      </c>
      <c r="S304" s="34" t="str">
        <f>IF(YEAR(B304)-YEAR($B$108)&lt;=$D$55,計算リスト!$C$5,計算リスト!$C$6)</f>
        <v>×</v>
      </c>
      <c r="T304" s="34" t="str">
        <f>IF(R304&amp;S304=計算リスト!$C$5&amp;計算リスト!$C$5,計算リスト!$C$5,計算リスト!$C$6)</f>
        <v>×</v>
      </c>
      <c r="U304" s="34">
        <f>IF(T304=計算リスト!$C$5,MIN($D$57,Q304*$D$54),0)</f>
        <v>0</v>
      </c>
      <c r="V304" s="14"/>
      <c r="W304" s="1"/>
      <c r="X304" s="1"/>
      <c r="Y304" s="1"/>
      <c r="Z304" s="1"/>
      <c r="AA304" s="1"/>
    </row>
    <row r="305" spans="1:27" x14ac:dyDescent="0.15">
      <c r="A305" s="14"/>
      <c r="B305" s="17">
        <f t="shared" si="63"/>
        <v>51044</v>
      </c>
      <c r="C305" s="34">
        <f t="shared" si="64"/>
        <v>224</v>
      </c>
      <c r="D305" s="35">
        <f t="shared" si="55"/>
        <v>3.2000000000000002E-3</v>
      </c>
      <c r="E305" s="35" t="str">
        <f t="shared" si="54"/>
        <v/>
      </c>
      <c r="F305" s="35" t="str">
        <f t="shared" si="54"/>
        <v/>
      </c>
      <c r="G305" s="35" t="str">
        <f t="shared" si="54"/>
        <v/>
      </c>
      <c r="H305" s="35" t="str">
        <f t="shared" si="54"/>
        <v/>
      </c>
      <c r="I305" s="36" cm="1">
        <f t="array" ref="I305">_xlfn.IFS(H305&lt;&gt;"",H305,G305&lt;&gt;"",G305,F305&lt;&gt;"",F305,E305&lt;&gt;"",E305,D305&lt;&gt;"",D305)</f>
        <v>3.2000000000000002E-3</v>
      </c>
      <c r="J305" s="42">
        <f t="shared" si="56"/>
        <v>125854.55988056776</v>
      </c>
      <c r="K305" s="43">
        <f t="shared" si="57"/>
        <v>125854.55988056774</v>
      </c>
      <c r="L305" s="44">
        <f t="shared" si="61"/>
        <v>125854.55988056774</v>
      </c>
      <c r="M305" s="43">
        <f t="shared" si="62"/>
        <v>118557.91593922958</v>
      </c>
      <c r="N305" s="44">
        <f t="shared" si="52"/>
        <v>118557.91593922958</v>
      </c>
      <c r="O305" s="19">
        <f t="shared" si="58"/>
        <v>7296.643941338165</v>
      </c>
      <c r="P305" s="19">
        <f t="shared" si="59"/>
        <v>0</v>
      </c>
      <c r="Q305" s="45">
        <f t="shared" si="60"/>
        <v>27243856.864078887</v>
      </c>
      <c r="R305" s="34" t="str">
        <f>IF(MONTH(B305)=12,計算リスト!$C$5,計算リスト!$C$6)</f>
        <v>×</v>
      </c>
      <c r="S305" s="34" t="str">
        <f>IF(YEAR(B305)-YEAR($B$108)&lt;=$D$55,計算リスト!$C$5,計算リスト!$C$6)</f>
        <v>×</v>
      </c>
      <c r="T305" s="34" t="str">
        <f>IF(R305&amp;S305=計算リスト!$C$5&amp;計算リスト!$C$5,計算リスト!$C$5,計算リスト!$C$6)</f>
        <v>×</v>
      </c>
      <c r="U305" s="34">
        <f>IF(T305=計算リスト!$C$5,MIN($D$57,Q305*$D$54),0)</f>
        <v>0</v>
      </c>
      <c r="V305" s="14"/>
      <c r="W305" s="1"/>
      <c r="X305" s="1"/>
      <c r="Y305" s="1"/>
      <c r="Z305" s="1"/>
      <c r="AA305" s="1"/>
    </row>
    <row r="306" spans="1:27" x14ac:dyDescent="0.15">
      <c r="A306" s="14"/>
      <c r="B306" s="17">
        <f t="shared" si="63"/>
        <v>51075</v>
      </c>
      <c r="C306" s="34">
        <f t="shared" si="64"/>
        <v>223</v>
      </c>
      <c r="D306" s="35">
        <f t="shared" si="55"/>
        <v>3.2000000000000002E-3</v>
      </c>
      <c r="E306" s="35" t="str">
        <f t="shared" si="54"/>
        <v/>
      </c>
      <c r="F306" s="35" t="str">
        <f t="shared" si="54"/>
        <v/>
      </c>
      <c r="G306" s="35" t="str">
        <f t="shared" si="54"/>
        <v/>
      </c>
      <c r="H306" s="35" t="str">
        <f t="shared" si="54"/>
        <v/>
      </c>
      <c r="I306" s="36" cm="1">
        <f t="array" ref="I306">_xlfn.IFS(H306&lt;&gt;"",H306,G306&lt;&gt;"",G306,F306&lt;&gt;"",F306,E306&lt;&gt;"",E306,D306&lt;&gt;"",D306)</f>
        <v>3.2000000000000002E-3</v>
      </c>
      <c r="J306" s="42">
        <f t="shared" si="56"/>
        <v>125854.55988056776</v>
      </c>
      <c r="K306" s="43">
        <f t="shared" si="57"/>
        <v>125854.55988056773</v>
      </c>
      <c r="L306" s="44">
        <f t="shared" si="61"/>
        <v>125854.55988056773</v>
      </c>
      <c r="M306" s="43">
        <f t="shared" si="62"/>
        <v>118589.53138348003</v>
      </c>
      <c r="N306" s="44">
        <f t="shared" si="52"/>
        <v>118589.53138348003</v>
      </c>
      <c r="O306" s="19">
        <f t="shared" si="58"/>
        <v>7265.0284970877037</v>
      </c>
      <c r="P306" s="19">
        <f t="shared" si="59"/>
        <v>0</v>
      </c>
      <c r="Q306" s="45">
        <f t="shared" si="60"/>
        <v>27125267.332695406</v>
      </c>
      <c r="R306" s="34" t="str">
        <f>IF(MONTH(B306)=12,計算リスト!$C$5,計算リスト!$C$6)</f>
        <v>×</v>
      </c>
      <c r="S306" s="34" t="str">
        <f>IF(YEAR(B306)-YEAR($B$108)&lt;=$D$55,計算リスト!$C$5,計算リスト!$C$6)</f>
        <v>×</v>
      </c>
      <c r="T306" s="34" t="str">
        <f>IF(R306&amp;S306=計算リスト!$C$5&amp;計算リスト!$C$5,計算リスト!$C$5,計算リスト!$C$6)</f>
        <v>×</v>
      </c>
      <c r="U306" s="34">
        <f>IF(T306=計算リスト!$C$5,MIN($D$57,Q306*$D$54),0)</f>
        <v>0</v>
      </c>
      <c r="V306" s="14"/>
      <c r="W306" s="1"/>
      <c r="X306" s="1"/>
      <c r="Y306" s="1"/>
      <c r="Z306" s="1"/>
      <c r="AA306" s="1"/>
    </row>
    <row r="307" spans="1:27" x14ac:dyDescent="0.15">
      <c r="A307" s="14"/>
      <c r="B307" s="17">
        <f t="shared" si="63"/>
        <v>51105</v>
      </c>
      <c r="C307" s="34">
        <f t="shared" si="64"/>
        <v>222</v>
      </c>
      <c r="D307" s="35">
        <f t="shared" si="55"/>
        <v>3.2000000000000002E-3</v>
      </c>
      <c r="E307" s="35" t="str">
        <f t="shared" si="54"/>
        <v/>
      </c>
      <c r="F307" s="35" t="str">
        <f t="shared" si="54"/>
        <v/>
      </c>
      <c r="G307" s="35" t="str">
        <f t="shared" si="54"/>
        <v/>
      </c>
      <c r="H307" s="35" t="str">
        <f t="shared" si="54"/>
        <v/>
      </c>
      <c r="I307" s="36" cm="1">
        <f t="array" ref="I307">_xlfn.IFS(H307&lt;&gt;"",H307,G307&lt;&gt;"",G307,F307&lt;&gt;"",F307,E307&lt;&gt;"",E307,D307&lt;&gt;"",D307)</f>
        <v>3.2000000000000002E-3</v>
      </c>
      <c r="J307" s="42">
        <f t="shared" si="56"/>
        <v>125854.55988056776</v>
      </c>
      <c r="K307" s="43">
        <f t="shared" si="57"/>
        <v>125854.55988056773</v>
      </c>
      <c r="L307" s="44">
        <f t="shared" si="61"/>
        <v>125854.55988056773</v>
      </c>
      <c r="M307" s="43">
        <f t="shared" si="62"/>
        <v>118621.15525851562</v>
      </c>
      <c r="N307" s="44">
        <f t="shared" si="52"/>
        <v>118621.15525851562</v>
      </c>
      <c r="O307" s="19">
        <f t="shared" si="58"/>
        <v>7233.4046220521086</v>
      </c>
      <c r="P307" s="19">
        <f t="shared" si="59"/>
        <v>0</v>
      </c>
      <c r="Q307" s="45">
        <f t="shared" si="60"/>
        <v>27006646.177436892</v>
      </c>
      <c r="R307" s="34" t="str">
        <f>IF(MONTH(B307)=12,計算リスト!$C$5,計算リスト!$C$6)</f>
        <v>○</v>
      </c>
      <c r="S307" s="34" t="str">
        <f>IF(YEAR(B307)-YEAR($B$108)&lt;=$D$55,計算リスト!$C$5,計算リスト!$C$6)</f>
        <v>×</v>
      </c>
      <c r="T307" s="34" t="str">
        <f>IF(R307&amp;S307=計算リスト!$C$5&amp;計算リスト!$C$5,計算リスト!$C$5,計算リスト!$C$6)</f>
        <v>×</v>
      </c>
      <c r="U307" s="34">
        <f>IF(T307=計算リスト!$C$5,MIN($D$57,Q307*$D$54),0)</f>
        <v>0</v>
      </c>
      <c r="V307" s="14"/>
      <c r="W307" s="1"/>
      <c r="X307" s="1"/>
      <c r="Y307" s="1"/>
      <c r="Z307" s="1"/>
      <c r="AA307" s="1"/>
    </row>
    <row r="308" spans="1:27" x14ac:dyDescent="0.15">
      <c r="A308" s="14"/>
      <c r="B308" s="17">
        <f t="shared" si="63"/>
        <v>51136</v>
      </c>
      <c r="C308" s="34">
        <f t="shared" si="64"/>
        <v>221</v>
      </c>
      <c r="D308" s="35">
        <f t="shared" si="55"/>
        <v>3.2000000000000002E-3</v>
      </c>
      <c r="E308" s="35" t="str">
        <f t="shared" ref="E308:H327" si="65">IF(F$36&lt;&gt;"",IF($B308&gt;=F$36,F$41,""),"")</f>
        <v/>
      </c>
      <c r="F308" s="35" t="str">
        <f t="shared" si="65"/>
        <v/>
      </c>
      <c r="G308" s="35" t="str">
        <f t="shared" si="65"/>
        <v/>
      </c>
      <c r="H308" s="35" t="str">
        <f t="shared" si="65"/>
        <v/>
      </c>
      <c r="I308" s="36" cm="1">
        <f t="array" ref="I308">_xlfn.IFS(H308&lt;&gt;"",H308,G308&lt;&gt;"",G308,F308&lt;&gt;"",F308,E308&lt;&gt;"",E308,D308&lt;&gt;"",D308)</f>
        <v>3.2000000000000002E-3</v>
      </c>
      <c r="J308" s="42">
        <f t="shared" si="56"/>
        <v>125854.55988056776</v>
      </c>
      <c r="K308" s="43">
        <f t="shared" si="57"/>
        <v>125854.55988056774</v>
      </c>
      <c r="L308" s="44">
        <f t="shared" si="61"/>
        <v>125854.55988056774</v>
      </c>
      <c r="M308" s="43">
        <f t="shared" si="62"/>
        <v>118652.78756658458</v>
      </c>
      <c r="N308" s="44">
        <f t="shared" si="52"/>
        <v>118652.78756658458</v>
      </c>
      <c r="O308" s="19">
        <f t="shared" si="58"/>
        <v>7201.7723139831714</v>
      </c>
      <c r="P308" s="19">
        <f t="shared" si="59"/>
        <v>0</v>
      </c>
      <c r="Q308" s="45">
        <f t="shared" si="60"/>
        <v>26887993.389870308</v>
      </c>
      <c r="R308" s="34" t="str">
        <f>IF(MONTH(B308)=12,計算リスト!$C$5,計算リスト!$C$6)</f>
        <v>×</v>
      </c>
      <c r="S308" s="34" t="str">
        <f>IF(YEAR(B308)-YEAR($B$108)&lt;=$D$55,計算リスト!$C$5,計算リスト!$C$6)</f>
        <v>×</v>
      </c>
      <c r="T308" s="34" t="str">
        <f>IF(R308&amp;S308=計算リスト!$C$5&amp;計算リスト!$C$5,計算リスト!$C$5,計算リスト!$C$6)</f>
        <v>×</v>
      </c>
      <c r="U308" s="34">
        <f>IF(T308=計算リスト!$C$5,MIN($D$57,Q308*$D$54),0)</f>
        <v>0</v>
      </c>
      <c r="V308" s="14"/>
      <c r="W308" s="1"/>
      <c r="X308" s="1"/>
      <c r="Y308" s="1"/>
      <c r="Z308" s="1"/>
      <c r="AA308" s="1"/>
    </row>
    <row r="309" spans="1:27" x14ac:dyDescent="0.15">
      <c r="A309" s="14"/>
      <c r="B309" s="17">
        <f t="shared" si="63"/>
        <v>51167</v>
      </c>
      <c r="C309" s="34">
        <f t="shared" si="64"/>
        <v>220</v>
      </c>
      <c r="D309" s="35">
        <f t="shared" si="55"/>
        <v>3.2000000000000002E-3</v>
      </c>
      <c r="E309" s="35" t="str">
        <f t="shared" si="65"/>
        <v/>
      </c>
      <c r="F309" s="35" t="str">
        <f t="shared" si="65"/>
        <v/>
      </c>
      <c r="G309" s="35" t="str">
        <f t="shared" si="65"/>
        <v/>
      </c>
      <c r="H309" s="35" t="str">
        <f t="shared" si="65"/>
        <v/>
      </c>
      <c r="I309" s="36" cm="1">
        <f t="array" ref="I309">_xlfn.IFS(H309&lt;&gt;"",H309,G309&lt;&gt;"",G309,F309&lt;&gt;"",F309,E309&lt;&gt;"",E309,D309&lt;&gt;"",D309)</f>
        <v>3.2000000000000002E-3</v>
      </c>
      <c r="J309" s="42">
        <f t="shared" si="56"/>
        <v>125854.55988056776</v>
      </c>
      <c r="K309" s="43">
        <f t="shared" si="57"/>
        <v>125854.55988056774</v>
      </c>
      <c r="L309" s="44">
        <f t="shared" si="61"/>
        <v>125854.55988056774</v>
      </c>
      <c r="M309" s="43">
        <f t="shared" si="62"/>
        <v>118684.42830993565</v>
      </c>
      <c r="N309" s="44">
        <f t="shared" si="52"/>
        <v>118684.42830993565</v>
      </c>
      <c r="O309" s="19">
        <f t="shared" si="58"/>
        <v>7170.1315706320829</v>
      </c>
      <c r="P309" s="19">
        <f t="shared" si="59"/>
        <v>0</v>
      </c>
      <c r="Q309" s="45">
        <f t="shared" si="60"/>
        <v>26769308.961560372</v>
      </c>
      <c r="R309" s="34" t="str">
        <f>IF(MONTH(B309)=12,計算リスト!$C$5,計算リスト!$C$6)</f>
        <v>×</v>
      </c>
      <c r="S309" s="34" t="str">
        <f>IF(YEAR(B309)-YEAR($B$108)&lt;=$D$55,計算リスト!$C$5,計算リスト!$C$6)</f>
        <v>×</v>
      </c>
      <c r="T309" s="34" t="str">
        <f>IF(R309&amp;S309=計算リスト!$C$5&amp;計算リスト!$C$5,計算リスト!$C$5,計算リスト!$C$6)</f>
        <v>×</v>
      </c>
      <c r="U309" s="34">
        <f>IF(T309=計算リスト!$C$5,MIN($D$57,Q309*$D$54),0)</f>
        <v>0</v>
      </c>
      <c r="V309" s="14"/>
      <c r="W309" s="1"/>
      <c r="X309" s="1"/>
      <c r="Y309" s="1"/>
      <c r="Z309" s="1"/>
      <c r="AA309" s="1"/>
    </row>
    <row r="310" spans="1:27" x14ac:dyDescent="0.15">
      <c r="A310" s="14"/>
      <c r="B310" s="17">
        <f t="shared" si="63"/>
        <v>51196</v>
      </c>
      <c r="C310" s="34">
        <f t="shared" si="64"/>
        <v>219</v>
      </c>
      <c r="D310" s="35">
        <f t="shared" si="55"/>
        <v>3.2000000000000002E-3</v>
      </c>
      <c r="E310" s="35" t="str">
        <f t="shared" si="65"/>
        <v/>
      </c>
      <c r="F310" s="35" t="str">
        <f t="shared" si="65"/>
        <v/>
      </c>
      <c r="G310" s="35" t="str">
        <f t="shared" si="65"/>
        <v/>
      </c>
      <c r="H310" s="35" t="str">
        <f t="shared" si="65"/>
        <v/>
      </c>
      <c r="I310" s="36" cm="1">
        <f t="array" ref="I310">_xlfn.IFS(H310&lt;&gt;"",H310,G310&lt;&gt;"",G310,F310&lt;&gt;"",F310,E310&lt;&gt;"",E310,D310&lt;&gt;"",D310)</f>
        <v>3.2000000000000002E-3</v>
      </c>
      <c r="J310" s="42">
        <f t="shared" si="56"/>
        <v>125854.55988056776</v>
      </c>
      <c r="K310" s="43">
        <f t="shared" si="57"/>
        <v>125854.55988056774</v>
      </c>
      <c r="L310" s="44">
        <f t="shared" si="61"/>
        <v>125854.55988056774</v>
      </c>
      <c r="M310" s="43">
        <f t="shared" si="62"/>
        <v>118716.07749081831</v>
      </c>
      <c r="N310" s="44">
        <f t="shared" si="52"/>
        <v>118716.07749081831</v>
      </c>
      <c r="O310" s="19">
        <f t="shared" si="58"/>
        <v>7138.4823897494325</v>
      </c>
      <c r="P310" s="19">
        <f t="shared" si="59"/>
        <v>0</v>
      </c>
      <c r="Q310" s="45">
        <f t="shared" si="60"/>
        <v>26650592.884069555</v>
      </c>
      <c r="R310" s="34" t="str">
        <f>IF(MONTH(B310)=12,計算リスト!$C$5,計算リスト!$C$6)</f>
        <v>×</v>
      </c>
      <c r="S310" s="34" t="str">
        <f>IF(YEAR(B310)-YEAR($B$108)&lt;=$D$55,計算リスト!$C$5,計算リスト!$C$6)</f>
        <v>×</v>
      </c>
      <c r="T310" s="34" t="str">
        <f>IF(R310&amp;S310=計算リスト!$C$5&amp;計算リスト!$C$5,計算リスト!$C$5,計算リスト!$C$6)</f>
        <v>×</v>
      </c>
      <c r="U310" s="34">
        <f>IF(T310=計算リスト!$C$5,MIN($D$57,Q310*$D$54),0)</f>
        <v>0</v>
      </c>
      <c r="V310" s="14"/>
      <c r="W310" s="1"/>
      <c r="X310" s="1"/>
      <c r="Y310" s="1"/>
      <c r="Z310" s="1"/>
      <c r="AA310" s="1"/>
    </row>
    <row r="311" spans="1:27" x14ac:dyDescent="0.15">
      <c r="A311" s="14"/>
      <c r="B311" s="17">
        <f t="shared" si="63"/>
        <v>51227</v>
      </c>
      <c r="C311" s="34">
        <f t="shared" si="64"/>
        <v>218</v>
      </c>
      <c r="D311" s="35">
        <f t="shared" si="55"/>
        <v>3.2000000000000002E-3</v>
      </c>
      <c r="E311" s="35" t="str">
        <f t="shared" si="65"/>
        <v/>
      </c>
      <c r="F311" s="35" t="str">
        <f t="shared" si="65"/>
        <v/>
      </c>
      <c r="G311" s="35" t="str">
        <f t="shared" si="65"/>
        <v/>
      </c>
      <c r="H311" s="35" t="str">
        <f t="shared" si="65"/>
        <v/>
      </c>
      <c r="I311" s="36" cm="1">
        <f t="array" ref="I311">_xlfn.IFS(H311&lt;&gt;"",H311,G311&lt;&gt;"",G311,F311&lt;&gt;"",F311,E311&lt;&gt;"",E311,D311&lt;&gt;"",D311)</f>
        <v>3.2000000000000002E-3</v>
      </c>
      <c r="J311" s="42">
        <f t="shared" si="56"/>
        <v>125854.55988056776</v>
      </c>
      <c r="K311" s="43">
        <f t="shared" si="57"/>
        <v>125854.55988056773</v>
      </c>
      <c r="L311" s="44">
        <f t="shared" si="61"/>
        <v>125854.55988056773</v>
      </c>
      <c r="M311" s="43">
        <f t="shared" si="62"/>
        <v>118747.73511148251</v>
      </c>
      <c r="N311" s="44">
        <f>L311-O311</f>
        <v>118747.73511148251</v>
      </c>
      <c r="O311" s="19">
        <f t="shared" si="58"/>
        <v>7106.8247690852149</v>
      </c>
      <c r="P311" s="19">
        <f t="shared" si="59"/>
        <v>0</v>
      </c>
      <c r="Q311" s="45">
        <f t="shared" si="60"/>
        <v>26531845.148958072</v>
      </c>
      <c r="R311" s="34" t="str">
        <f>IF(MONTH(B311)=12,計算リスト!$C$5,計算リスト!$C$6)</f>
        <v>×</v>
      </c>
      <c r="S311" s="34" t="str">
        <f>IF(YEAR(B311)-YEAR($B$108)&lt;=$D$55,計算リスト!$C$5,計算リスト!$C$6)</f>
        <v>×</v>
      </c>
      <c r="T311" s="34" t="str">
        <f>IF(R311&amp;S311=計算リスト!$C$5&amp;計算リスト!$C$5,計算リスト!$C$5,計算リスト!$C$6)</f>
        <v>×</v>
      </c>
      <c r="U311" s="34">
        <f>IF(T311=計算リスト!$C$5,MIN($D$57,Q311*$D$54),0)</f>
        <v>0</v>
      </c>
      <c r="V311" s="14"/>
      <c r="W311" s="1"/>
      <c r="X311" s="1"/>
      <c r="Y311" s="1"/>
      <c r="Z311" s="1"/>
      <c r="AA311" s="1"/>
    </row>
    <row r="312" spans="1:27" x14ac:dyDescent="0.15">
      <c r="A312" s="14"/>
      <c r="B312" s="17">
        <f t="shared" si="63"/>
        <v>51257</v>
      </c>
      <c r="C312" s="34">
        <f t="shared" si="64"/>
        <v>217</v>
      </c>
      <c r="D312" s="35">
        <f t="shared" si="55"/>
        <v>3.2000000000000002E-3</v>
      </c>
      <c r="E312" s="35" t="str">
        <f t="shared" si="65"/>
        <v/>
      </c>
      <c r="F312" s="35" t="str">
        <f t="shared" si="65"/>
        <v/>
      </c>
      <c r="G312" s="35" t="str">
        <f t="shared" si="65"/>
        <v/>
      </c>
      <c r="H312" s="35" t="str">
        <f t="shared" si="65"/>
        <v/>
      </c>
      <c r="I312" s="36" cm="1">
        <f t="array" ref="I312">_xlfn.IFS(H312&lt;&gt;"",H312,G312&lt;&gt;"",G312,F312&lt;&gt;"",F312,E312&lt;&gt;"",E312,D312&lt;&gt;"",D312)</f>
        <v>3.2000000000000002E-3</v>
      </c>
      <c r="J312" s="42">
        <f t="shared" si="56"/>
        <v>125854.55988056776</v>
      </c>
      <c r="K312" s="43">
        <f t="shared" si="57"/>
        <v>125854.55988056774</v>
      </c>
      <c r="L312" s="44">
        <f t="shared" si="61"/>
        <v>125854.55988056774</v>
      </c>
      <c r="M312" s="43">
        <f t="shared" si="62"/>
        <v>118779.40117417893</v>
      </c>
      <c r="N312" s="44">
        <f t="shared" si="52"/>
        <v>118779.40117417893</v>
      </c>
      <c r="O312" s="19">
        <f t="shared" si="58"/>
        <v>7075.1587063888192</v>
      </c>
      <c r="P312" s="19">
        <f t="shared" si="59"/>
        <v>0</v>
      </c>
      <c r="Q312" s="45">
        <f t="shared" si="60"/>
        <v>26413065.747783892</v>
      </c>
      <c r="R312" s="34" t="str">
        <f>IF(MONTH(B312)=12,計算リスト!$C$5,計算リスト!$C$6)</f>
        <v>×</v>
      </c>
      <c r="S312" s="34" t="str">
        <f>IF(YEAR(B312)-YEAR($B$108)&lt;=$D$55,計算リスト!$C$5,計算リスト!$C$6)</f>
        <v>×</v>
      </c>
      <c r="T312" s="34" t="str">
        <f>IF(R312&amp;S312=計算リスト!$C$5&amp;計算リスト!$C$5,計算リスト!$C$5,計算リスト!$C$6)</f>
        <v>×</v>
      </c>
      <c r="U312" s="34">
        <f>IF(T312=計算リスト!$C$5,MIN($D$57,Q312*$D$54),0)</f>
        <v>0</v>
      </c>
      <c r="V312" s="14"/>
      <c r="W312" s="1"/>
      <c r="X312" s="1"/>
      <c r="Y312" s="1"/>
      <c r="Z312" s="1"/>
      <c r="AA312" s="1"/>
    </row>
    <row r="313" spans="1:27" x14ac:dyDescent="0.15">
      <c r="A313" s="14"/>
      <c r="B313" s="17">
        <f t="shared" si="63"/>
        <v>51288</v>
      </c>
      <c r="C313" s="34">
        <f t="shared" si="64"/>
        <v>216</v>
      </c>
      <c r="D313" s="35">
        <f t="shared" si="55"/>
        <v>3.2000000000000002E-3</v>
      </c>
      <c r="E313" s="35" t="str">
        <f t="shared" si="65"/>
        <v/>
      </c>
      <c r="F313" s="35" t="str">
        <f t="shared" si="65"/>
        <v/>
      </c>
      <c r="G313" s="35" t="str">
        <f t="shared" si="65"/>
        <v/>
      </c>
      <c r="H313" s="35" t="str">
        <f t="shared" si="65"/>
        <v/>
      </c>
      <c r="I313" s="36" cm="1">
        <f t="array" ref="I313">_xlfn.IFS(H313&lt;&gt;"",H313,G313&lt;&gt;"",G313,F313&lt;&gt;"",F313,E313&lt;&gt;"",E313,D313&lt;&gt;"",D313)</f>
        <v>3.2000000000000002E-3</v>
      </c>
      <c r="J313" s="42">
        <f t="shared" si="56"/>
        <v>125854.55988056776</v>
      </c>
      <c r="K313" s="43">
        <f t="shared" si="57"/>
        <v>125854.55988056773</v>
      </c>
      <c r="L313" s="44">
        <f>MIN(J313,K313)</f>
        <v>125854.55988056773</v>
      </c>
      <c r="M313" s="43">
        <f t="shared" si="62"/>
        <v>118811.07568115869</v>
      </c>
      <c r="N313" s="44">
        <f t="shared" si="52"/>
        <v>118811.07568115869</v>
      </c>
      <c r="O313" s="19">
        <f t="shared" si="58"/>
        <v>7043.4841994090384</v>
      </c>
      <c r="P313" s="19">
        <f t="shared" si="59"/>
        <v>0</v>
      </c>
      <c r="Q313" s="45">
        <f t="shared" si="60"/>
        <v>26294254.672102734</v>
      </c>
      <c r="R313" s="34" t="str">
        <f>IF(MONTH(B313)=12,計算リスト!$C$5,計算リスト!$C$6)</f>
        <v>×</v>
      </c>
      <c r="S313" s="34" t="str">
        <f>IF(YEAR(B313)-YEAR($B$108)&lt;=$D$55,計算リスト!$C$5,計算リスト!$C$6)</f>
        <v>×</v>
      </c>
      <c r="T313" s="34" t="str">
        <f>IF(R313&amp;S313=計算リスト!$C$5&amp;計算リスト!$C$5,計算リスト!$C$5,計算リスト!$C$6)</f>
        <v>×</v>
      </c>
      <c r="U313" s="34">
        <f>IF(T313=計算リスト!$C$5,MIN($D$57,Q313*$D$54),0)</f>
        <v>0</v>
      </c>
      <c r="V313" s="14"/>
      <c r="W313" s="1"/>
      <c r="X313" s="1"/>
      <c r="Y313" s="1"/>
      <c r="Z313" s="1"/>
      <c r="AA313" s="1"/>
    </row>
    <row r="314" spans="1:27" x14ac:dyDescent="0.15">
      <c r="A314" s="14"/>
      <c r="B314" s="17">
        <f t="shared" si="63"/>
        <v>51318</v>
      </c>
      <c r="C314" s="34">
        <f t="shared" si="64"/>
        <v>215</v>
      </c>
      <c r="D314" s="35">
        <f t="shared" si="55"/>
        <v>3.2000000000000002E-3</v>
      </c>
      <c r="E314" s="35" t="str">
        <f t="shared" si="65"/>
        <v/>
      </c>
      <c r="F314" s="35" t="str">
        <f t="shared" si="65"/>
        <v/>
      </c>
      <c r="G314" s="35" t="str">
        <f t="shared" si="65"/>
        <v/>
      </c>
      <c r="H314" s="35" t="str">
        <f t="shared" si="65"/>
        <v/>
      </c>
      <c r="I314" s="36" cm="1">
        <f t="array" ref="I314">_xlfn.IFS(H314&lt;&gt;"",H314,G314&lt;&gt;"",G314,F314&lt;&gt;"",F314,E314&lt;&gt;"",E314,D314&lt;&gt;"",D314)</f>
        <v>3.2000000000000002E-3</v>
      </c>
      <c r="J314" s="42">
        <f t="shared" si="56"/>
        <v>125854.55988056776</v>
      </c>
      <c r="K314" s="43">
        <f t="shared" si="57"/>
        <v>125854.55988056774</v>
      </c>
      <c r="L314" s="44">
        <f t="shared" si="61"/>
        <v>125854.55988056774</v>
      </c>
      <c r="M314" s="43">
        <f t="shared" si="62"/>
        <v>118842.75863467368</v>
      </c>
      <c r="N314" s="44">
        <f t="shared" si="52"/>
        <v>118842.75863467368</v>
      </c>
      <c r="O314" s="19">
        <f t="shared" si="58"/>
        <v>7011.801245894063</v>
      </c>
      <c r="P314" s="19">
        <f t="shared" si="59"/>
        <v>0</v>
      </c>
      <c r="Q314" s="45">
        <f t="shared" si="60"/>
        <v>26175411.913468059</v>
      </c>
      <c r="R314" s="34" t="str">
        <f>IF(MONTH(B314)=12,計算リスト!$C$5,計算リスト!$C$6)</f>
        <v>×</v>
      </c>
      <c r="S314" s="34" t="str">
        <f>IF(YEAR(B314)-YEAR($B$108)&lt;=$D$55,計算リスト!$C$5,計算リスト!$C$6)</f>
        <v>×</v>
      </c>
      <c r="T314" s="34" t="str">
        <f>IF(R314&amp;S314=計算リスト!$C$5&amp;計算リスト!$C$5,計算リスト!$C$5,計算リスト!$C$6)</f>
        <v>×</v>
      </c>
      <c r="U314" s="34">
        <f>IF(T314=計算リスト!$C$5,MIN($D$57,Q314*$D$54),0)</f>
        <v>0</v>
      </c>
      <c r="V314" s="14"/>
      <c r="W314" s="1"/>
      <c r="X314" s="1"/>
      <c r="Y314" s="1"/>
      <c r="Z314" s="1"/>
      <c r="AA314" s="1"/>
    </row>
    <row r="315" spans="1:27" x14ac:dyDescent="0.15">
      <c r="A315" s="14"/>
      <c r="B315" s="17">
        <f t="shared" si="63"/>
        <v>51349</v>
      </c>
      <c r="C315" s="34">
        <f t="shared" si="64"/>
        <v>214</v>
      </c>
      <c r="D315" s="35">
        <f t="shared" si="55"/>
        <v>3.2000000000000002E-3</v>
      </c>
      <c r="E315" s="35" t="str">
        <f t="shared" si="65"/>
        <v/>
      </c>
      <c r="F315" s="35" t="str">
        <f t="shared" si="65"/>
        <v/>
      </c>
      <c r="G315" s="35" t="str">
        <f t="shared" si="65"/>
        <v/>
      </c>
      <c r="H315" s="35" t="str">
        <f t="shared" si="65"/>
        <v/>
      </c>
      <c r="I315" s="36" cm="1">
        <f t="array" ref="I315">_xlfn.IFS(H315&lt;&gt;"",H315,G315&lt;&gt;"",G315,F315&lt;&gt;"",F315,E315&lt;&gt;"",E315,D315&lt;&gt;"",D315)</f>
        <v>3.2000000000000002E-3</v>
      </c>
      <c r="J315" s="42">
        <f t="shared" si="56"/>
        <v>125854.55988056776</v>
      </c>
      <c r="K315" s="43">
        <f t="shared" si="57"/>
        <v>125854.55988056773</v>
      </c>
      <c r="L315" s="44">
        <f t="shared" si="61"/>
        <v>125854.55988056773</v>
      </c>
      <c r="M315" s="43">
        <f t="shared" si="62"/>
        <v>118874.45003697625</v>
      </c>
      <c r="N315" s="44">
        <f t="shared" si="52"/>
        <v>118874.45003697625</v>
      </c>
      <c r="O315" s="19">
        <f t="shared" si="58"/>
        <v>6980.1098435914828</v>
      </c>
      <c r="P315" s="19">
        <f t="shared" si="59"/>
        <v>0</v>
      </c>
      <c r="Q315" s="45">
        <f t="shared" si="60"/>
        <v>26056537.463431083</v>
      </c>
      <c r="R315" s="34" t="str">
        <f>IF(MONTH(B315)=12,計算リスト!$C$5,計算リスト!$C$6)</f>
        <v>×</v>
      </c>
      <c r="S315" s="34" t="str">
        <f>IF(YEAR(B315)-YEAR($B$108)&lt;=$D$55,計算リスト!$C$5,計算リスト!$C$6)</f>
        <v>×</v>
      </c>
      <c r="T315" s="34" t="str">
        <f>IF(R315&amp;S315=計算リスト!$C$5&amp;計算リスト!$C$5,計算リスト!$C$5,計算リスト!$C$6)</f>
        <v>×</v>
      </c>
      <c r="U315" s="34">
        <f>IF(T315=計算リスト!$C$5,MIN($D$57,Q315*$D$54),0)</f>
        <v>0</v>
      </c>
      <c r="V315" s="14"/>
      <c r="W315" s="1"/>
      <c r="X315" s="1"/>
      <c r="Y315" s="1"/>
      <c r="Z315" s="1"/>
      <c r="AA315" s="1"/>
    </row>
    <row r="316" spans="1:27" x14ac:dyDescent="0.15">
      <c r="A316" s="14"/>
      <c r="B316" s="17">
        <f t="shared" si="63"/>
        <v>51380</v>
      </c>
      <c r="C316" s="34">
        <f t="shared" si="64"/>
        <v>213</v>
      </c>
      <c r="D316" s="35">
        <f t="shared" si="55"/>
        <v>3.2000000000000002E-3</v>
      </c>
      <c r="E316" s="35" t="str">
        <f t="shared" si="65"/>
        <v/>
      </c>
      <c r="F316" s="35" t="str">
        <f t="shared" si="65"/>
        <v/>
      </c>
      <c r="G316" s="35" t="str">
        <f t="shared" si="65"/>
        <v/>
      </c>
      <c r="H316" s="35" t="str">
        <f t="shared" si="65"/>
        <v/>
      </c>
      <c r="I316" s="36" cm="1">
        <f t="array" ref="I316">_xlfn.IFS(H316&lt;&gt;"",H316,G316&lt;&gt;"",G316,F316&lt;&gt;"",F316,E316&lt;&gt;"",E316,D316&lt;&gt;"",D316)</f>
        <v>3.2000000000000002E-3</v>
      </c>
      <c r="J316" s="42">
        <f t="shared" si="56"/>
        <v>125854.55988056776</v>
      </c>
      <c r="K316" s="43">
        <f t="shared" si="57"/>
        <v>125854.55988056771</v>
      </c>
      <c r="L316" s="44">
        <f t="shared" si="61"/>
        <v>125854.55988056771</v>
      </c>
      <c r="M316" s="43">
        <f t="shared" si="62"/>
        <v>118906.14989031943</v>
      </c>
      <c r="N316" s="44">
        <f t="shared" si="52"/>
        <v>118906.14989031943</v>
      </c>
      <c r="O316" s="19">
        <f t="shared" si="58"/>
        <v>6948.4099902482894</v>
      </c>
      <c r="P316" s="19">
        <f t="shared" si="59"/>
        <v>0</v>
      </c>
      <c r="Q316" s="45">
        <f t="shared" si="60"/>
        <v>25937631.313540764</v>
      </c>
      <c r="R316" s="34" t="str">
        <f>IF(MONTH(B316)=12,計算リスト!$C$5,計算リスト!$C$6)</f>
        <v>×</v>
      </c>
      <c r="S316" s="34" t="str">
        <f>IF(YEAR(B316)-YEAR($B$108)&lt;=$D$55,計算リスト!$C$5,計算リスト!$C$6)</f>
        <v>×</v>
      </c>
      <c r="T316" s="34" t="str">
        <f>IF(R316&amp;S316=計算リスト!$C$5&amp;計算リスト!$C$5,計算リスト!$C$5,計算リスト!$C$6)</f>
        <v>×</v>
      </c>
      <c r="U316" s="34">
        <f>IF(T316=計算リスト!$C$5,MIN($D$57,Q316*$D$54),0)</f>
        <v>0</v>
      </c>
      <c r="V316" s="14"/>
      <c r="W316" s="1"/>
      <c r="X316" s="1"/>
      <c r="Y316" s="1"/>
      <c r="Z316" s="1"/>
      <c r="AA316" s="1"/>
    </row>
    <row r="317" spans="1:27" x14ac:dyDescent="0.15">
      <c r="A317" s="14"/>
      <c r="B317" s="17">
        <f t="shared" si="63"/>
        <v>51410</v>
      </c>
      <c r="C317" s="34">
        <f t="shared" si="64"/>
        <v>212</v>
      </c>
      <c r="D317" s="35">
        <f t="shared" si="55"/>
        <v>3.2000000000000002E-3</v>
      </c>
      <c r="E317" s="35" t="str">
        <f t="shared" si="65"/>
        <v/>
      </c>
      <c r="F317" s="35" t="str">
        <f t="shared" si="65"/>
        <v/>
      </c>
      <c r="G317" s="35" t="str">
        <f t="shared" si="65"/>
        <v/>
      </c>
      <c r="H317" s="35" t="str">
        <f t="shared" si="65"/>
        <v/>
      </c>
      <c r="I317" s="36" cm="1">
        <f t="array" ref="I317">_xlfn.IFS(H317&lt;&gt;"",H317,G317&lt;&gt;"",G317,F317&lt;&gt;"",F317,E317&lt;&gt;"",E317,D317&lt;&gt;"",D317)</f>
        <v>3.2000000000000002E-3</v>
      </c>
      <c r="J317" s="42">
        <f t="shared" si="56"/>
        <v>125854.55988056776</v>
      </c>
      <c r="K317" s="43">
        <f t="shared" si="57"/>
        <v>125854.55988056774</v>
      </c>
      <c r="L317" s="44">
        <f t="shared" si="61"/>
        <v>125854.55988056774</v>
      </c>
      <c r="M317" s="43">
        <f t="shared" si="62"/>
        <v>118937.85819695688</v>
      </c>
      <c r="N317" s="44">
        <f t="shared" si="52"/>
        <v>118937.85819695688</v>
      </c>
      <c r="O317" s="19">
        <f t="shared" si="58"/>
        <v>6916.7016836108705</v>
      </c>
      <c r="P317" s="19">
        <f t="shared" si="59"/>
        <v>0</v>
      </c>
      <c r="Q317" s="45">
        <f t="shared" si="60"/>
        <v>25818693.455343809</v>
      </c>
      <c r="R317" s="34" t="str">
        <f>IF(MONTH(B317)=12,計算リスト!$C$5,計算リスト!$C$6)</f>
        <v>×</v>
      </c>
      <c r="S317" s="34" t="str">
        <f>IF(YEAR(B317)-YEAR($B$108)&lt;=$D$55,計算リスト!$C$5,計算リスト!$C$6)</f>
        <v>×</v>
      </c>
      <c r="T317" s="34" t="str">
        <f>IF(R317&amp;S317=計算リスト!$C$5&amp;計算リスト!$C$5,計算リスト!$C$5,計算リスト!$C$6)</f>
        <v>×</v>
      </c>
      <c r="U317" s="34">
        <f>IF(T317=計算リスト!$C$5,MIN($D$57,Q317*$D$54),0)</f>
        <v>0</v>
      </c>
      <c r="V317" s="14"/>
      <c r="W317" s="1"/>
      <c r="X317" s="1"/>
      <c r="Y317" s="1"/>
      <c r="Z317" s="1"/>
      <c r="AA317" s="1"/>
    </row>
    <row r="318" spans="1:27" x14ac:dyDescent="0.15">
      <c r="A318" s="14"/>
      <c r="B318" s="17">
        <f t="shared" si="63"/>
        <v>51441</v>
      </c>
      <c r="C318" s="34">
        <f t="shared" si="64"/>
        <v>211</v>
      </c>
      <c r="D318" s="35">
        <f t="shared" si="55"/>
        <v>3.2000000000000002E-3</v>
      </c>
      <c r="E318" s="35" t="str">
        <f t="shared" si="65"/>
        <v/>
      </c>
      <c r="F318" s="35" t="str">
        <f t="shared" si="65"/>
        <v/>
      </c>
      <c r="G318" s="35" t="str">
        <f t="shared" si="65"/>
        <v/>
      </c>
      <c r="H318" s="35" t="str">
        <f t="shared" si="65"/>
        <v/>
      </c>
      <c r="I318" s="36" cm="1">
        <f t="array" ref="I318">_xlfn.IFS(H318&lt;&gt;"",H318,G318&lt;&gt;"",G318,F318&lt;&gt;"",F318,E318&lt;&gt;"",E318,D318&lt;&gt;"",D318)</f>
        <v>3.2000000000000002E-3</v>
      </c>
      <c r="J318" s="42">
        <f t="shared" si="56"/>
        <v>125854.55988056776</v>
      </c>
      <c r="K318" s="43">
        <f t="shared" si="57"/>
        <v>125854.55988056773</v>
      </c>
      <c r="L318" s="44">
        <f t="shared" si="61"/>
        <v>125854.55988056773</v>
      </c>
      <c r="M318" s="43">
        <f t="shared" si="62"/>
        <v>118969.57495914272</v>
      </c>
      <c r="N318" s="44">
        <f t="shared" si="52"/>
        <v>118969.57495914272</v>
      </c>
      <c r="O318" s="19">
        <f t="shared" si="58"/>
        <v>6884.9849214250162</v>
      </c>
      <c r="P318" s="19">
        <f t="shared" si="59"/>
        <v>0</v>
      </c>
      <c r="Q318" s="45">
        <f t="shared" si="60"/>
        <v>25699723.880384665</v>
      </c>
      <c r="R318" s="34" t="str">
        <f>IF(MONTH(B318)=12,計算リスト!$C$5,計算リスト!$C$6)</f>
        <v>×</v>
      </c>
      <c r="S318" s="34" t="str">
        <f>IF(YEAR(B318)-YEAR($B$108)&lt;=$D$55,計算リスト!$C$5,計算リスト!$C$6)</f>
        <v>×</v>
      </c>
      <c r="T318" s="34" t="str">
        <f>IF(R318&amp;S318=計算リスト!$C$5&amp;計算リスト!$C$5,計算リスト!$C$5,計算リスト!$C$6)</f>
        <v>×</v>
      </c>
      <c r="U318" s="34">
        <f>IF(T318=計算リスト!$C$5,MIN($D$57,Q318*$D$54),0)</f>
        <v>0</v>
      </c>
      <c r="V318" s="14"/>
      <c r="W318" s="1"/>
      <c r="X318" s="1"/>
      <c r="Y318" s="1"/>
      <c r="Z318" s="1"/>
      <c r="AA318" s="1"/>
    </row>
    <row r="319" spans="1:27" x14ac:dyDescent="0.15">
      <c r="A319" s="14"/>
      <c r="B319" s="17">
        <f t="shared" si="63"/>
        <v>51471</v>
      </c>
      <c r="C319" s="34">
        <f t="shared" si="64"/>
        <v>210</v>
      </c>
      <c r="D319" s="35">
        <f t="shared" si="55"/>
        <v>3.2000000000000002E-3</v>
      </c>
      <c r="E319" s="35" t="str">
        <f t="shared" si="65"/>
        <v/>
      </c>
      <c r="F319" s="35" t="str">
        <f t="shared" si="65"/>
        <v/>
      </c>
      <c r="G319" s="35" t="str">
        <f t="shared" si="65"/>
        <v/>
      </c>
      <c r="H319" s="35" t="str">
        <f t="shared" si="65"/>
        <v/>
      </c>
      <c r="I319" s="36" cm="1">
        <f t="array" ref="I319">_xlfn.IFS(H319&lt;&gt;"",H319,G319&lt;&gt;"",G319,F319&lt;&gt;"",F319,E319&lt;&gt;"",E319,D319&lt;&gt;"",D319)</f>
        <v>3.2000000000000002E-3</v>
      </c>
      <c r="J319" s="42">
        <f t="shared" si="56"/>
        <v>125854.55988056776</v>
      </c>
      <c r="K319" s="43">
        <f t="shared" si="57"/>
        <v>125854.55988056774</v>
      </c>
      <c r="L319" s="44">
        <f t="shared" si="61"/>
        <v>125854.55988056774</v>
      </c>
      <c r="M319" s="43">
        <f t="shared" si="62"/>
        <v>119001.30017913184</v>
      </c>
      <c r="N319" s="44">
        <f t="shared" si="52"/>
        <v>119001.30017913184</v>
      </c>
      <c r="O319" s="19">
        <f t="shared" si="58"/>
        <v>6853.2597014359108</v>
      </c>
      <c r="P319" s="19">
        <f t="shared" si="59"/>
        <v>0</v>
      </c>
      <c r="Q319" s="45">
        <f t="shared" si="60"/>
        <v>25580722.580205534</v>
      </c>
      <c r="R319" s="34" t="str">
        <f>IF(MONTH(B319)=12,計算リスト!$C$5,計算リスト!$C$6)</f>
        <v>○</v>
      </c>
      <c r="S319" s="34" t="str">
        <f>IF(YEAR(B319)-YEAR($B$108)&lt;=$D$55,計算リスト!$C$5,計算リスト!$C$6)</f>
        <v>×</v>
      </c>
      <c r="T319" s="34" t="str">
        <f>IF(R319&amp;S319=計算リスト!$C$5&amp;計算リスト!$C$5,計算リスト!$C$5,計算リスト!$C$6)</f>
        <v>×</v>
      </c>
      <c r="U319" s="34">
        <f>IF(T319=計算リスト!$C$5,MIN($D$57,Q319*$D$54),0)</f>
        <v>0</v>
      </c>
      <c r="V319" s="14"/>
      <c r="W319" s="1"/>
      <c r="X319" s="1"/>
      <c r="Y319" s="1"/>
      <c r="Z319" s="1"/>
      <c r="AA319" s="1"/>
    </row>
    <row r="320" spans="1:27" x14ac:dyDescent="0.15">
      <c r="A320" s="14"/>
      <c r="B320" s="17">
        <f t="shared" si="63"/>
        <v>51502</v>
      </c>
      <c r="C320" s="34">
        <f t="shared" si="64"/>
        <v>209</v>
      </c>
      <c r="D320" s="35">
        <f t="shared" si="55"/>
        <v>3.2000000000000002E-3</v>
      </c>
      <c r="E320" s="35" t="str">
        <f t="shared" si="65"/>
        <v/>
      </c>
      <c r="F320" s="35" t="str">
        <f t="shared" si="65"/>
        <v/>
      </c>
      <c r="G320" s="35" t="str">
        <f t="shared" si="65"/>
        <v/>
      </c>
      <c r="H320" s="35" t="str">
        <f t="shared" si="65"/>
        <v/>
      </c>
      <c r="I320" s="36" cm="1">
        <f t="array" ref="I320">_xlfn.IFS(H320&lt;&gt;"",H320,G320&lt;&gt;"",G320,F320&lt;&gt;"",F320,E320&lt;&gt;"",E320,D320&lt;&gt;"",D320)</f>
        <v>3.2000000000000002E-3</v>
      </c>
      <c r="J320" s="42">
        <f t="shared" si="56"/>
        <v>125854.55988056776</v>
      </c>
      <c r="K320" s="43">
        <f t="shared" si="57"/>
        <v>125854.55988056776</v>
      </c>
      <c r="L320" s="44">
        <f t="shared" si="61"/>
        <v>125854.55988056776</v>
      </c>
      <c r="M320" s="43">
        <f t="shared" si="62"/>
        <v>119033.03385917962</v>
      </c>
      <c r="N320" s="44">
        <f t="shared" ref="N320:N383" si="66">L320-O320</f>
        <v>119033.03385917962</v>
      </c>
      <c r="O320" s="19">
        <f t="shared" si="58"/>
        <v>6821.5260213881429</v>
      </c>
      <c r="P320" s="19">
        <f t="shared" si="59"/>
        <v>0</v>
      </c>
      <c r="Q320" s="45">
        <f t="shared" si="60"/>
        <v>25461689.546346355</v>
      </c>
      <c r="R320" s="34" t="str">
        <f>IF(MONTH(B320)=12,計算リスト!$C$5,計算リスト!$C$6)</f>
        <v>×</v>
      </c>
      <c r="S320" s="34" t="str">
        <f>IF(YEAR(B320)-YEAR($B$108)&lt;=$D$55,計算リスト!$C$5,計算リスト!$C$6)</f>
        <v>×</v>
      </c>
      <c r="T320" s="34" t="str">
        <f>IF(R320&amp;S320=計算リスト!$C$5&amp;計算リスト!$C$5,計算リスト!$C$5,計算リスト!$C$6)</f>
        <v>×</v>
      </c>
      <c r="U320" s="34">
        <f>IF(T320=計算リスト!$C$5,MIN($D$57,Q320*$D$54),0)</f>
        <v>0</v>
      </c>
      <c r="V320" s="14"/>
      <c r="W320" s="1"/>
      <c r="X320" s="1"/>
      <c r="Y320" s="1"/>
      <c r="Z320" s="1"/>
      <c r="AA320" s="1"/>
    </row>
    <row r="321" spans="1:27" x14ac:dyDescent="0.15">
      <c r="A321" s="14"/>
      <c r="B321" s="17">
        <f t="shared" si="63"/>
        <v>51533</v>
      </c>
      <c r="C321" s="34">
        <f t="shared" si="64"/>
        <v>208</v>
      </c>
      <c r="D321" s="35">
        <f t="shared" si="55"/>
        <v>3.2000000000000002E-3</v>
      </c>
      <c r="E321" s="35" t="str">
        <f t="shared" si="65"/>
        <v/>
      </c>
      <c r="F321" s="35" t="str">
        <f t="shared" si="65"/>
        <v/>
      </c>
      <c r="G321" s="35" t="str">
        <f t="shared" si="65"/>
        <v/>
      </c>
      <c r="H321" s="35" t="str">
        <f t="shared" si="65"/>
        <v/>
      </c>
      <c r="I321" s="36" cm="1">
        <f t="array" ref="I321">_xlfn.IFS(H321&lt;&gt;"",H321,G321&lt;&gt;"",G321,F321&lt;&gt;"",F321,E321&lt;&gt;"",E321,D321&lt;&gt;"",D321)</f>
        <v>3.2000000000000002E-3</v>
      </c>
      <c r="J321" s="42">
        <f t="shared" si="56"/>
        <v>125854.55988056776</v>
      </c>
      <c r="K321" s="43">
        <f t="shared" si="57"/>
        <v>125854.55988056776</v>
      </c>
      <c r="L321" s="44">
        <f t="shared" si="61"/>
        <v>125854.55988056776</v>
      </c>
      <c r="M321" s="43">
        <f t="shared" si="62"/>
        <v>119064.77600154206</v>
      </c>
      <c r="N321" s="44">
        <f t="shared" si="66"/>
        <v>119064.77600154206</v>
      </c>
      <c r="O321" s="19">
        <f t="shared" si="58"/>
        <v>6789.7838790256947</v>
      </c>
      <c r="P321" s="19">
        <f t="shared" si="59"/>
        <v>0</v>
      </c>
      <c r="Q321" s="45">
        <f t="shared" si="60"/>
        <v>25342624.770344812</v>
      </c>
      <c r="R321" s="34" t="str">
        <f>IF(MONTH(B321)=12,計算リスト!$C$5,計算リスト!$C$6)</f>
        <v>×</v>
      </c>
      <c r="S321" s="34" t="str">
        <f>IF(YEAR(B321)-YEAR($B$108)&lt;=$D$55,計算リスト!$C$5,計算リスト!$C$6)</f>
        <v>×</v>
      </c>
      <c r="T321" s="34" t="str">
        <f>IF(R321&amp;S321=計算リスト!$C$5&amp;計算リスト!$C$5,計算リスト!$C$5,計算リスト!$C$6)</f>
        <v>×</v>
      </c>
      <c r="U321" s="34">
        <f>IF(T321=計算リスト!$C$5,MIN($D$57,Q321*$D$54),0)</f>
        <v>0</v>
      </c>
      <c r="V321" s="14"/>
      <c r="W321" s="1"/>
      <c r="X321" s="1"/>
      <c r="Y321" s="1"/>
      <c r="Z321" s="1"/>
      <c r="AA321" s="1"/>
    </row>
    <row r="322" spans="1:27" x14ac:dyDescent="0.15">
      <c r="A322" s="14"/>
      <c r="B322" s="17">
        <f t="shared" si="63"/>
        <v>51561</v>
      </c>
      <c r="C322" s="34">
        <f t="shared" si="64"/>
        <v>207</v>
      </c>
      <c r="D322" s="35">
        <f t="shared" si="55"/>
        <v>3.2000000000000002E-3</v>
      </c>
      <c r="E322" s="35" t="str">
        <f t="shared" si="65"/>
        <v/>
      </c>
      <c r="F322" s="35" t="str">
        <f t="shared" si="65"/>
        <v/>
      </c>
      <c r="G322" s="35" t="str">
        <f t="shared" si="65"/>
        <v/>
      </c>
      <c r="H322" s="35" t="str">
        <f t="shared" si="65"/>
        <v/>
      </c>
      <c r="I322" s="36" cm="1">
        <f t="array" ref="I322">_xlfn.IFS(H322&lt;&gt;"",H322,G322&lt;&gt;"",G322,F322&lt;&gt;"",F322,E322&lt;&gt;"",E322,D322&lt;&gt;"",D322)</f>
        <v>3.2000000000000002E-3</v>
      </c>
      <c r="J322" s="42">
        <f t="shared" si="56"/>
        <v>125854.55988056776</v>
      </c>
      <c r="K322" s="43">
        <f t="shared" si="57"/>
        <v>125854.55988056774</v>
      </c>
      <c r="L322" s="44">
        <f t="shared" si="61"/>
        <v>125854.55988056774</v>
      </c>
      <c r="M322" s="43">
        <f t="shared" si="62"/>
        <v>119096.52660847579</v>
      </c>
      <c r="N322" s="44">
        <f t="shared" si="66"/>
        <v>119096.52660847579</v>
      </c>
      <c r="O322" s="19">
        <f t="shared" si="58"/>
        <v>6758.0332720919505</v>
      </c>
      <c r="P322" s="19">
        <f t="shared" si="59"/>
        <v>0</v>
      </c>
      <c r="Q322" s="45">
        <f t="shared" si="60"/>
        <v>25223528.243736338</v>
      </c>
      <c r="R322" s="34" t="str">
        <f>IF(MONTH(B322)=12,計算リスト!$C$5,計算リスト!$C$6)</f>
        <v>×</v>
      </c>
      <c r="S322" s="34" t="str">
        <f>IF(YEAR(B322)-YEAR($B$108)&lt;=$D$55,計算リスト!$C$5,計算リスト!$C$6)</f>
        <v>×</v>
      </c>
      <c r="T322" s="34" t="str">
        <f>IF(R322&amp;S322=計算リスト!$C$5&amp;計算リスト!$C$5,計算リスト!$C$5,計算リスト!$C$6)</f>
        <v>×</v>
      </c>
      <c r="U322" s="34">
        <f>IF(T322=計算リスト!$C$5,MIN($D$57,Q322*$D$54),0)</f>
        <v>0</v>
      </c>
      <c r="V322" s="14"/>
      <c r="W322" s="1"/>
      <c r="X322" s="1"/>
      <c r="Y322" s="1"/>
      <c r="Z322" s="1"/>
      <c r="AA322" s="1"/>
    </row>
    <row r="323" spans="1:27" x14ac:dyDescent="0.15">
      <c r="A323" s="14"/>
      <c r="B323" s="17">
        <f t="shared" si="63"/>
        <v>51592</v>
      </c>
      <c r="C323" s="34">
        <f t="shared" si="64"/>
        <v>206</v>
      </c>
      <c r="D323" s="35">
        <f t="shared" si="55"/>
        <v>3.2000000000000002E-3</v>
      </c>
      <c r="E323" s="35" t="str">
        <f t="shared" si="65"/>
        <v/>
      </c>
      <c r="F323" s="35" t="str">
        <f t="shared" si="65"/>
        <v/>
      </c>
      <c r="G323" s="35" t="str">
        <f t="shared" si="65"/>
        <v/>
      </c>
      <c r="H323" s="35" t="str">
        <f t="shared" si="65"/>
        <v/>
      </c>
      <c r="I323" s="36" cm="1">
        <f t="array" ref="I323">_xlfn.IFS(H323&lt;&gt;"",H323,G323&lt;&gt;"",G323,F323&lt;&gt;"",F323,E323&lt;&gt;"",E323,D323&lt;&gt;"",D323)</f>
        <v>3.2000000000000002E-3</v>
      </c>
      <c r="J323" s="42">
        <f t="shared" si="56"/>
        <v>125854.55988056776</v>
      </c>
      <c r="K323" s="43">
        <f t="shared" si="57"/>
        <v>125854.55988056774</v>
      </c>
      <c r="L323" s="44">
        <f t="shared" si="61"/>
        <v>125854.55988056774</v>
      </c>
      <c r="M323" s="43">
        <f t="shared" si="62"/>
        <v>119128.28568223806</v>
      </c>
      <c r="N323" s="44">
        <f t="shared" si="66"/>
        <v>119128.28568223806</v>
      </c>
      <c r="O323" s="19">
        <f t="shared" si="58"/>
        <v>6726.2741983296901</v>
      </c>
      <c r="P323" s="19">
        <f t="shared" si="59"/>
        <v>0</v>
      </c>
      <c r="Q323" s="45">
        <f t="shared" si="60"/>
        <v>25104399.958054099</v>
      </c>
      <c r="R323" s="34" t="str">
        <f>IF(MONTH(B323)=12,計算リスト!$C$5,計算リスト!$C$6)</f>
        <v>×</v>
      </c>
      <c r="S323" s="34" t="str">
        <f>IF(YEAR(B323)-YEAR($B$108)&lt;=$D$55,計算リスト!$C$5,計算リスト!$C$6)</f>
        <v>×</v>
      </c>
      <c r="T323" s="34" t="str">
        <f>IF(R323&amp;S323=計算リスト!$C$5&amp;計算リスト!$C$5,計算リスト!$C$5,計算リスト!$C$6)</f>
        <v>×</v>
      </c>
      <c r="U323" s="34">
        <f>IF(T323=計算リスト!$C$5,MIN($D$57,Q323*$D$54),0)</f>
        <v>0</v>
      </c>
      <c r="V323" s="14"/>
      <c r="W323" s="1"/>
      <c r="X323" s="1"/>
      <c r="Y323" s="1"/>
      <c r="Z323" s="1"/>
      <c r="AA323" s="1"/>
    </row>
    <row r="324" spans="1:27" x14ac:dyDescent="0.15">
      <c r="A324" s="14"/>
      <c r="B324" s="17">
        <f t="shared" si="63"/>
        <v>51622</v>
      </c>
      <c r="C324" s="34">
        <f t="shared" si="64"/>
        <v>205</v>
      </c>
      <c r="D324" s="35">
        <f t="shared" si="55"/>
        <v>3.2000000000000002E-3</v>
      </c>
      <c r="E324" s="35" t="str">
        <f t="shared" si="65"/>
        <v/>
      </c>
      <c r="F324" s="35" t="str">
        <f t="shared" si="65"/>
        <v/>
      </c>
      <c r="G324" s="35" t="str">
        <f t="shared" si="65"/>
        <v/>
      </c>
      <c r="H324" s="35" t="str">
        <f t="shared" si="65"/>
        <v/>
      </c>
      <c r="I324" s="36" cm="1">
        <f t="array" ref="I324">_xlfn.IFS(H324&lt;&gt;"",H324,G324&lt;&gt;"",G324,F324&lt;&gt;"",F324,E324&lt;&gt;"",E324,D324&lt;&gt;"",D324)</f>
        <v>3.2000000000000002E-3</v>
      </c>
      <c r="J324" s="42">
        <f t="shared" si="56"/>
        <v>125854.55988056776</v>
      </c>
      <c r="K324" s="43">
        <f t="shared" si="57"/>
        <v>125854.55988056776</v>
      </c>
      <c r="L324" s="44">
        <f t="shared" si="61"/>
        <v>125854.55988056776</v>
      </c>
      <c r="M324" s="43">
        <f t="shared" si="62"/>
        <v>119160.05322508667</v>
      </c>
      <c r="N324" s="44">
        <f t="shared" si="66"/>
        <v>119160.05322508667</v>
      </c>
      <c r="O324" s="19">
        <f t="shared" si="58"/>
        <v>6694.5066554810937</v>
      </c>
      <c r="P324" s="19">
        <f t="shared" si="59"/>
        <v>0</v>
      </c>
      <c r="Q324" s="45">
        <f t="shared" si="60"/>
        <v>24985239.904829014</v>
      </c>
      <c r="R324" s="34" t="str">
        <f>IF(MONTH(B324)=12,計算リスト!$C$5,計算リスト!$C$6)</f>
        <v>×</v>
      </c>
      <c r="S324" s="34" t="str">
        <f>IF(YEAR(B324)-YEAR($B$108)&lt;=$D$55,計算リスト!$C$5,計算リスト!$C$6)</f>
        <v>×</v>
      </c>
      <c r="T324" s="34" t="str">
        <f>IF(R324&amp;S324=計算リスト!$C$5&amp;計算リスト!$C$5,計算リスト!$C$5,計算リスト!$C$6)</f>
        <v>×</v>
      </c>
      <c r="U324" s="34">
        <f>IF(T324=計算リスト!$C$5,MIN($D$57,Q324*$D$54),0)</f>
        <v>0</v>
      </c>
      <c r="V324" s="14"/>
      <c r="W324" s="1"/>
      <c r="X324" s="1"/>
      <c r="Y324" s="1"/>
      <c r="Z324" s="1"/>
      <c r="AA324" s="1"/>
    </row>
    <row r="325" spans="1:27" x14ac:dyDescent="0.15">
      <c r="A325" s="14"/>
      <c r="B325" s="17">
        <f t="shared" si="63"/>
        <v>51653</v>
      </c>
      <c r="C325" s="34">
        <f t="shared" si="64"/>
        <v>204</v>
      </c>
      <c r="D325" s="35">
        <f t="shared" si="55"/>
        <v>3.2000000000000002E-3</v>
      </c>
      <c r="E325" s="35" t="str">
        <f t="shared" si="65"/>
        <v/>
      </c>
      <c r="F325" s="35" t="str">
        <f t="shared" si="65"/>
        <v/>
      </c>
      <c r="G325" s="35" t="str">
        <f t="shared" si="65"/>
        <v/>
      </c>
      <c r="H325" s="35" t="str">
        <f t="shared" si="65"/>
        <v/>
      </c>
      <c r="I325" s="36" cm="1">
        <f t="array" ref="I325">_xlfn.IFS(H325&lt;&gt;"",H325,G325&lt;&gt;"",G325,F325&lt;&gt;"",F325,E325&lt;&gt;"",E325,D325&lt;&gt;"",D325)</f>
        <v>3.2000000000000002E-3</v>
      </c>
      <c r="J325" s="42">
        <f t="shared" si="56"/>
        <v>125854.55988056776</v>
      </c>
      <c r="K325" s="43">
        <f t="shared" si="57"/>
        <v>125854.55988056777</v>
      </c>
      <c r="L325" s="44">
        <f t="shared" si="61"/>
        <v>125854.55988056776</v>
      </c>
      <c r="M325" s="43">
        <f t="shared" si="62"/>
        <v>119191.82923928004</v>
      </c>
      <c r="N325" s="44">
        <f t="shared" si="66"/>
        <v>119191.82923928002</v>
      </c>
      <c r="O325" s="19">
        <f t="shared" si="58"/>
        <v>6662.7306412877379</v>
      </c>
      <c r="P325" s="19">
        <f t="shared" si="59"/>
        <v>0</v>
      </c>
      <c r="Q325" s="45">
        <f t="shared" si="60"/>
        <v>24866048.075589735</v>
      </c>
      <c r="R325" s="34" t="str">
        <f>IF(MONTH(B325)=12,計算リスト!$C$5,計算リスト!$C$6)</f>
        <v>×</v>
      </c>
      <c r="S325" s="34" t="str">
        <f>IF(YEAR(B325)-YEAR($B$108)&lt;=$D$55,計算リスト!$C$5,計算リスト!$C$6)</f>
        <v>×</v>
      </c>
      <c r="T325" s="34" t="str">
        <f>IF(R325&amp;S325=計算リスト!$C$5&amp;計算リスト!$C$5,計算リスト!$C$5,計算リスト!$C$6)</f>
        <v>×</v>
      </c>
      <c r="U325" s="34">
        <f>IF(T325=計算リスト!$C$5,MIN($D$57,Q325*$D$54),0)</f>
        <v>0</v>
      </c>
      <c r="V325" s="14"/>
      <c r="W325" s="1"/>
      <c r="X325" s="1"/>
      <c r="Y325" s="1"/>
      <c r="Z325" s="1"/>
      <c r="AA325" s="1"/>
    </row>
    <row r="326" spans="1:27" x14ac:dyDescent="0.15">
      <c r="A326" s="14"/>
      <c r="B326" s="17">
        <f t="shared" si="63"/>
        <v>51683</v>
      </c>
      <c r="C326" s="34">
        <f t="shared" si="64"/>
        <v>203</v>
      </c>
      <c r="D326" s="35">
        <f t="shared" si="55"/>
        <v>3.2000000000000002E-3</v>
      </c>
      <c r="E326" s="35" t="str">
        <f t="shared" si="65"/>
        <v/>
      </c>
      <c r="F326" s="35" t="str">
        <f t="shared" si="65"/>
        <v/>
      </c>
      <c r="G326" s="35" t="str">
        <f t="shared" si="65"/>
        <v/>
      </c>
      <c r="H326" s="35" t="str">
        <f t="shared" si="65"/>
        <v/>
      </c>
      <c r="I326" s="36" cm="1">
        <f t="array" ref="I326">_xlfn.IFS(H326&lt;&gt;"",H326,G326&lt;&gt;"",G326,F326&lt;&gt;"",F326,E326&lt;&gt;"",E326,D326&lt;&gt;"",D326)</f>
        <v>3.2000000000000002E-3</v>
      </c>
      <c r="J326" s="42">
        <f t="shared" si="56"/>
        <v>125854.55988056776</v>
      </c>
      <c r="K326" s="43">
        <f t="shared" si="57"/>
        <v>125854.55988056776</v>
      </c>
      <c r="L326" s="44">
        <f t="shared" si="61"/>
        <v>125854.55988056776</v>
      </c>
      <c r="M326" s="43">
        <f t="shared" si="62"/>
        <v>119223.61372707716</v>
      </c>
      <c r="N326" s="44">
        <f t="shared" si="66"/>
        <v>119223.61372707716</v>
      </c>
      <c r="O326" s="19">
        <f t="shared" si="58"/>
        <v>6630.9461534905968</v>
      </c>
      <c r="P326" s="19">
        <f t="shared" si="59"/>
        <v>0</v>
      </c>
      <c r="Q326" s="45">
        <f t="shared" si="60"/>
        <v>24746824.461862657</v>
      </c>
      <c r="R326" s="34" t="str">
        <f>IF(MONTH(B326)=12,計算リスト!$C$5,計算リスト!$C$6)</f>
        <v>×</v>
      </c>
      <c r="S326" s="34" t="str">
        <f>IF(YEAR(B326)-YEAR($B$108)&lt;=$D$55,計算リスト!$C$5,計算リスト!$C$6)</f>
        <v>×</v>
      </c>
      <c r="T326" s="34" t="str">
        <f>IF(R326&amp;S326=計算リスト!$C$5&amp;計算リスト!$C$5,計算リスト!$C$5,計算リスト!$C$6)</f>
        <v>×</v>
      </c>
      <c r="U326" s="34">
        <f>IF(T326=計算リスト!$C$5,MIN($D$57,Q326*$D$54),0)</f>
        <v>0</v>
      </c>
      <c r="V326" s="14"/>
      <c r="W326" s="1"/>
      <c r="X326" s="1"/>
      <c r="Y326" s="1"/>
      <c r="Z326" s="1"/>
      <c r="AA326" s="1"/>
    </row>
    <row r="327" spans="1:27" x14ac:dyDescent="0.15">
      <c r="A327" s="14"/>
      <c r="B327" s="17">
        <f t="shared" si="63"/>
        <v>51714</v>
      </c>
      <c r="C327" s="34">
        <f t="shared" si="64"/>
        <v>202</v>
      </c>
      <c r="D327" s="35">
        <f t="shared" si="55"/>
        <v>3.2000000000000002E-3</v>
      </c>
      <c r="E327" s="35" t="str">
        <f t="shared" si="65"/>
        <v/>
      </c>
      <c r="F327" s="35" t="str">
        <f t="shared" si="65"/>
        <v/>
      </c>
      <c r="G327" s="35" t="str">
        <f t="shared" si="65"/>
        <v/>
      </c>
      <c r="H327" s="35" t="str">
        <f t="shared" si="65"/>
        <v/>
      </c>
      <c r="I327" s="36" cm="1">
        <f t="array" ref="I327">_xlfn.IFS(H327&lt;&gt;"",H327,G327&lt;&gt;"",G327,F327&lt;&gt;"",F327,E327&lt;&gt;"",E327,D327&lt;&gt;"",D327)</f>
        <v>3.2000000000000002E-3</v>
      </c>
      <c r="J327" s="42">
        <f t="shared" si="56"/>
        <v>125854.55988056776</v>
      </c>
      <c r="K327" s="43">
        <f t="shared" si="57"/>
        <v>125854.55988056774</v>
      </c>
      <c r="L327" s="44">
        <f t="shared" si="61"/>
        <v>125854.55988056774</v>
      </c>
      <c r="M327" s="43">
        <f t="shared" si="62"/>
        <v>119255.4066907377</v>
      </c>
      <c r="N327" s="44">
        <f t="shared" si="66"/>
        <v>119255.4066907377</v>
      </c>
      <c r="O327" s="19">
        <f t="shared" si="58"/>
        <v>6599.1531898300418</v>
      </c>
      <c r="P327" s="19">
        <f t="shared" si="59"/>
        <v>0</v>
      </c>
      <c r="Q327" s="45">
        <f t="shared" si="60"/>
        <v>24627569.055171918</v>
      </c>
      <c r="R327" s="34" t="str">
        <f>IF(MONTH(B327)=12,計算リスト!$C$5,計算リスト!$C$6)</f>
        <v>×</v>
      </c>
      <c r="S327" s="34" t="str">
        <f>IF(YEAR(B327)-YEAR($B$108)&lt;=$D$55,計算リスト!$C$5,計算リスト!$C$6)</f>
        <v>×</v>
      </c>
      <c r="T327" s="34" t="str">
        <f>IF(R327&amp;S327=計算リスト!$C$5&amp;計算リスト!$C$5,計算リスト!$C$5,計算リスト!$C$6)</f>
        <v>×</v>
      </c>
      <c r="U327" s="34">
        <f>IF(T327=計算リスト!$C$5,MIN($D$57,Q327*$D$54),0)</f>
        <v>0</v>
      </c>
      <c r="V327" s="14"/>
      <c r="W327" s="1"/>
      <c r="X327" s="1"/>
      <c r="Y327" s="1"/>
      <c r="Z327" s="1"/>
      <c r="AA327" s="1"/>
    </row>
    <row r="328" spans="1:27" x14ac:dyDescent="0.15">
      <c r="A328" s="14"/>
      <c r="B328" s="17">
        <f t="shared" si="63"/>
        <v>51745</v>
      </c>
      <c r="C328" s="34">
        <f t="shared" si="64"/>
        <v>201</v>
      </c>
      <c r="D328" s="35">
        <f t="shared" si="55"/>
        <v>3.2000000000000002E-3</v>
      </c>
      <c r="E328" s="35" t="str">
        <f t="shared" ref="E328:H347" si="67">IF(F$36&lt;&gt;"",IF($B328&gt;=F$36,F$41,""),"")</f>
        <v/>
      </c>
      <c r="F328" s="35" t="str">
        <f t="shared" si="67"/>
        <v/>
      </c>
      <c r="G328" s="35" t="str">
        <f t="shared" si="67"/>
        <v/>
      </c>
      <c r="H328" s="35" t="str">
        <f t="shared" si="67"/>
        <v/>
      </c>
      <c r="I328" s="36" cm="1">
        <f t="array" ref="I328">_xlfn.IFS(H328&lt;&gt;"",H328,G328&lt;&gt;"",G328,F328&lt;&gt;"",F328,E328&lt;&gt;"",E328,D328&lt;&gt;"",D328)</f>
        <v>3.2000000000000002E-3</v>
      </c>
      <c r="J328" s="42">
        <f t="shared" si="56"/>
        <v>125854.55988056776</v>
      </c>
      <c r="K328" s="43">
        <f t="shared" si="57"/>
        <v>125854.55988056774</v>
      </c>
      <c r="L328" s="44">
        <f t="shared" si="61"/>
        <v>125854.55988056774</v>
      </c>
      <c r="M328" s="43">
        <f t="shared" si="62"/>
        <v>119287.2081325219</v>
      </c>
      <c r="N328" s="44">
        <f t="shared" si="66"/>
        <v>119287.2081325219</v>
      </c>
      <c r="O328" s="19">
        <f t="shared" si="58"/>
        <v>6567.3517480458449</v>
      </c>
      <c r="P328" s="19">
        <f t="shared" si="59"/>
        <v>0</v>
      </c>
      <c r="Q328" s="45">
        <f t="shared" si="60"/>
        <v>24508281.847039398</v>
      </c>
      <c r="R328" s="34" t="str">
        <f>IF(MONTH(B328)=12,計算リスト!$C$5,計算リスト!$C$6)</f>
        <v>×</v>
      </c>
      <c r="S328" s="34" t="str">
        <f>IF(YEAR(B328)-YEAR($B$108)&lt;=$D$55,計算リスト!$C$5,計算リスト!$C$6)</f>
        <v>×</v>
      </c>
      <c r="T328" s="34" t="str">
        <f>IF(R328&amp;S328=計算リスト!$C$5&amp;計算リスト!$C$5,計算リスト!$C$5,計算リスト!$C$6)</f>
        <v>×</v>
      </c>
      <c r="U328" s="34">
        <f>IF(T328=計算リスト!$C$5,MIN($D$57,Q328*$D$54),0)</f>
        <v>0</v>
      </c>
      <c r="V328" s="14"/>
      <c r="W328" s="1"/>
      <c r="X328" s="1"/>
      <c r="Y328" s="1"/>
      <c r="Z328" s="1"/>
      <c r="AA328" s="1"/>
    </row>
    <row r="329" spans="1:27" x14ac:dyDescent="0.15">
      <c r="A329" s="14"/>
      <c r="B329" s="17">
        <f t="shared" si="63"/>
        <v>51775</v>
      </c>
      <c r="C329" s="34">
        <f t="shared" si="64"/>
        <v>200</v>
      </c>
      <c r="D329" s="35">
        <f t="shared" si="55"/>
        <v>3.2000000000000002E-3</v>
      </c>
      <c r="E329" s="35" t="str">
        <f t="shared" si="67"/>
        <v/>
      </c>
      <c r="F329" s="35" t="str">
        <f t="shared" si="67"/>
        <v/>
      </c>
      <c r="G329" s="35" t="str">
        <f t="shared" si="67"/>
        <v/>
      </c>
      <c r="H329" s="35" t="str">
        <f t="shared" si="67"/>
        <v/>
      </c>
      <c r="I329" s="36" cm="1">
        <f t="array" ref="I329">_xlfn.IFS(H329&lt;&gt;"",H329,G329&lt;&gt;"",G329,F329&lt;&gt;"",F329,E329&lt;&gt;"",E329,D329&lt;&gt;"",D329)</f>
        <v>3.2000000000000002E-3</v>
      </c>
      <c r="J329" s="42">
        <f t="shared" si="56"/>
        <v>125854.55988056776</v>
      </c>
      <c r="K329" s="43">
        <f t="shared" si="57"/>
        <v>125854.55988056774</v>
      </c>
      <c r="L329" s="44">
        <f t="shared" si="61"/>
        <v>125854.55988056774</v>
      </c>
      <c r="M329" s="43">
        <f t="shared" si="62"/>
        <v>119319.01805469058</v>
      </c>
      <c r="N329" s="44">
        <f t="shared" si="66"/>
        <v>119319.01805469058</v>
      </c>
      <c r="O329" s="19">
        <f t="shared" si="58"/>
        <v>6535.5418258771733</v>
      </c>
      <c r="P329" s="19">
        <f t="shared" si="59"/>
        <v>0</v>
      </c>
      <c r="Q329" s="45">
        <f t="shared" si="60"/>
        <v>24388962.828984708</v>
      </c>
      <c r="R329" s="34" t="str">
        <f>IF(MONTH(B329)=12,計算リスト!$C$5,計算リスト!$C$6)</f>
        <v>×</v>
      </c>
      <c r="S329" s="34" t="str">
        <f>IF(YEAR(B329)-YEAR($B$108)&lt;=$D$55,計算リスト!$C$5,計算リスト!$C$6)</f>
        <v>×</v>
      </c>
      <c r="T329" s="34" t="str">
        <f>IF(R329&amp;S329=計算リスト!$C$5&amp;計算リスト!$C$5,計算リスト!$C$5,計算リスト!$C$6)</f>
        <v>×</v>
      </c>
      <c r="U329" s="34">
        <f>IF(T329=計算リスト!$C$5,MIN($D$57,Q329*$D$54),0)</f>
        <v>0</v>
      </c>
      <c r="V329" s="14"/>
      <c r="W329" s="1"/>
      <c r="X329" s="1"/>
      <c r="Y329" s="1"/>
      <c r="Z329" s="1"/>
      <c r="AA329" s="1"/>
    </row>
    <row r="330" spans="1:27" x14ac:dyDescent="0.15">
      <c r="A330" s="14"/>
      <c r="B330" s="17">
        <f t="shared" si="63"/>
        <v>51806</v>
      </c>
      <c r="C330" s="34">
        <f t="shared" si="64"/>
        <v>199</v>
      </c>
      <c r="D330" s="35">
        <f t="shared" si="55"/>
        <v>3.2000000000000002E-3</v>
      </c>
      <c r="E330" s="35" t="str">
        <f t="shared" si="67"/>
        <v/>
      </c>
      <c r="F330" s="35" t="str">
        <f t="shared" si="67"/>
        <v/>
      </c>
      <c r="G330" s="35" t="str">
        <f t="shared" si="67"/>
        <v/>
      </c>
      <c r="H330" s="35" t="str">
        <f t="shared" si="67"/>
        <v/>
      </c>
      <c r="I330" s="36" cm="1">
        <f t="array" ref="I330">_xlfn.IFS(H330&lt;&gt;"",H330,G330&lt;&gt;"",G330,F330&lt;&gt;"",F330,E330&lt;&gt;"",E330,D330&lt;&gt;"",D330)</f>
        <v>3.2000000000000002E-3</v>
      </c>
      <c r="J330" s="42">
        <f t="shared" si="56"/>
        <v>125854.55988056776</v>
      </c>
      <c r="K330" s="43">
        <f t="shared" si="57"/>
        <v>125854.5598805678</v>
      </c>
      <c r="L330" s="44">
        <f t="shared" si="61"/>
        <v>125854.55988056776</v>
      </c>
      <c r="M330" s="43">
        <f t="shared" si="62"/>
        <v>119350.83645950521</v>
      </c>
      <c r="N330" s="44">
        <f t="shared" si="66"/>
        <v>119350.83645950517</v>
      </c>
      <c r="O330" s="19">
        <f t="shared" si="58"/>
        <v>6503.7234210625893</v>
      </c>
      <c r="P330" s="19">
        <f t="shared" si="59"/>
        <v>0</v>
      </c>
      <c r="Q330" s="45">
        <f t="shared" si="60"/>
        <v>24269611.992525201</v>
      </c>
      <c r="R330" s="34" t="str">
        <f>IF(MONTH(B330)=12,計算リスト!$C$5,計算リスト!$C$6)</f>
        <v>×</v>
      </c>
      <c r="S330" s="34" t="str">
        <f>IF(YEAR(B330)-YEAR($B$108)&lt;=$D$55,計算リスト!$C$5,計算リスト!$C$6)</f>
        <v>×</v>
      </c>
      <c r="T330" s="34" t="str">
        <f>IF(R330&amp;S330=計算リスト!$C$5&amp;計算リスト!$C$5,計算リスト!$C$5,計算リスト!$C$6)</f>
        <v>×</v>
      </c>
      <c r="U330" s="34">
        <f>IF(T330=計算リスト!$C$5,MIN($D$57,Q330*$D$54),0)</f>
        <v>0</v>
      </c>
      <c r="V330" s="14"/>
      <c r="W330" s="1"/>
      <c r="X330" s="1"/>
      <c r="Y330" s="1"/>
      <c r="Z330" s="1"/>
      <c r="AA330" s="1"/>
    </row>
    <row r="331" spans="1:27" x14ac:dyDescent="0.15">
      <c r="A331" s="14"/>
      <c r="B331" s="17">
        <f t="shared" si="63"/>
        <v>51836</v>
      </c>
      <c r="C331" s="34">
        <f t="shared" si="64"/>
        <v>198</v>
      </c>
      <c r="D331" s="35">
        <f t="shared" si="55"/>
        <v>3.2000000000000002E-3</v>
      </c>
      <c r="E331" s="35" t="str">
        <f t="shared" si="67"/>
        <v/>
      </c>
      <c r="F331" s="35" t="str">
        <f t="shared" si="67"/>
        <v/>
      </c>
      <c r="G331" s="35" t="str">
        <f t="shared" si="67"/>
        <v/>
      </c>
      <c r="H331" s="35" t="str">
        <f t="shared" si="67"/>
        <v/>
      </c>
      <c r="I331" s="36" cm="1">
        <f t="array" ref="I331">_xlfn.IFS(H331&lt;&gt;"",H331,G331&lt;&gt;"",G331,F331&lt;&gt;"",F331,E331&lt;&gt;"",E331,D331&lt;&gt;"",D331)</f>
        <v>3.2000000000000002E-3</v>
      </c>
      <c r="J331" s="42">
        <f t="shared" si="56"/>
        <v>125854.55988056776</v>
      </c>
      <c r="K331" s="43">
        <f t="shared" si="57"/>
        <v>125854.55988056776</v>
      </c>
      <c r="L331" s="44">
        <f t="shared" si="61"/>
        <v>125854.55988056776</v>
      </c>
      <c r="M331" s="43">
        <f t="shared" si="62"/>
        <v>119382.6633492277</v>
      </c>
      <c r="N331" s="44">
        <f t="shared" si="66"/>
        <v>119382.6633492277</v>
      </c>
      <c r="O331" s="19">
        <f t="shared" si="58"/>
        <v>6471.896531340054</v>
      </c>
      <c r="P331" s="19">
        <f t="shared" si="59"/>
        <v>0</v>
      </c>
      <c r="Q331" s="45">
        <f t="shared" si="60"/>
        <v>24150229.329175975</v>
      </c>
      <c r="R331" s="34" t="str">
        <f>IF(MONTH(B331)=12,計算リスト!$C$5,計算リスト!$C$6)</f>
        <v>○</v>
      </c>
      <c r="S331" s="34" t="str">
        <f>IF(YEAR(B331)-YEAR($B$108)&lt;=$D$55,計算リスト!$C$5,計算リスト!$C$6)</f>
        <v>×</v>
      </c>
      <c r="T331" s="34" t="str">
        <f>IF(R331&amp;S331=計算リスト!$C$5&amp;計算リスト!$C$5,計算リスト!$C$5,計算リスト!$C$6)</f>
        <v>×</v>
      </c>
      <c r="U331" s="34">
        <f>IF(T331=計算リスト!$C$5,MIN($D$57,Q331*$D$54),0)</f>
        <v>0</v>
      </c>
      <c r="V331" s="14"/>
      <c r="W331" s="1"/>
      <c r="X331" s="1"/>
      <c r="Y331" s="1"/>
      <c r="Z331" s="1"/>
      <c r="AA331" s="1"/>
    </row>
    <row r="332" spans="1:27" x14ac:dyDescent="0.15">
      <c r="A332" s="14"/>
      <c r="B332" s="17">
        <f t="shared" si="63"/>
        <v>51867</v>
      </c>
      <c r="C332" s="34">
        <f t="shared" si="64"/>
        <v>197</v>
      </c>
      <c r="D332" s="35">
        <f t="shared" si="55"/>
        <v>3.2000000000000002E-3</v>
      </c>
      <c r="E332" s="35" t="str">
        <f t="shared" si="67"/>
        <v/>
      </c>
      <c r="F332" s="35" t="str">
        <f t="shared" si="67"/>
        <v/>
      </c>
      <c r="G332" s="35" t="str">
        <f t="shared" si="67"/>
        <v/>
      </c>
      <c r="H332" s="35" t="str">
        <f t="shared" si="67"/>
        <v/>
      </c>
      <c r="I332" s="36" cm="1">
        <f t="array" ref="I332">_xlfn.IFS(H332&lt;&gt;"",H332,G332&lt;&gt;"",G332,F332&lt;&gt;"",F332,E332&lt;&gt;"",E332,D332&lt;&gt;"",D332)</f>
        <v>3.2000000000000002E-3</v>
      </c>
      <c r="J332" s="42">
        <f t="shared" si="56"/>
        <v>125854.55988056776</v>
      </c>
      <c r="K332" s="43">
        <f t="shared" si="57"/>
        <v>125854.55988056777</v>
      </c>
      <c r="L332" s="44">
        <f t="shared" si="61"/>
        <v>125854.55988056776</v>
      </c>
      <c r="M332" s="43">
        <f t="shared" si="62"/>
        <v>119414.49872612084</v>
      </c>
      <c r="N332" s="44">
        <f t="shared" si="66"/>
        <v>119414.49872612083</v>
      </c>
      <c r="O332" s="19">
        <f t="shared" si="58"/>
        <v>6440.0611544469266</v>
      </c>
      <c r="P332" s="19">
        <f t="shared" si="59"/>
        <v>0</v>
      </c>
      <c r="Q332" s="45">
        <f t="shared" si="60"/>
        <v>24030814.830449853</v>
      </c>
      <c r="R332" s="34" t="str">
        <f>IF(MONTH(B332)=12,計算リスト!$C$5,計算リスト!$C$6)</f>
        <v>×</v>
      </c>
      <c r="S332" s="34" t="str">
        <f>IF(YEAR(B332)-YEAR($B$108)&lt;=$D$55,計算リスト!$C$5,計算リスト!$C$6)</f>
        <v>×</v>
      </c>
      <c r="T332" s="34" t="str">
        <f>IF(R332&amp;S332=計算リスト!$C$5&amp;計算リスト!$C$5,計算リスト!$C$5,計算リスト!$C$6)</f>
        <v>×</v>
      </c>
      <c r="U332" s="34">
        <f>IF(T332=計算リスト!$C$5,MIN($D$57,Q332*$D$54),0)</f>
        <v>0</v>
      </c>
      <c r="V332" s="14"/>
      <c r="W332" s="1"/>
      <c r="X332" s="1"/>
      <c r="Y332" s="1"/>
      <c r="Z332" s="1"/>
      <c r="AA332" s="1"/>
    </row>
    <row r="333" spans="1:27" x14ac:dyDescent="0.15">
      <c r="A333" s="14"/>
      <c r="B333" s="17">
        <f t="shared" si="63"/>
        <v>51898</v>
      </c>
      <c r="C333" s="34">
        <f t="shared" si="64"/>
        <v>196</v>
      </c>
      <c r="D333" s="35">
        <f t="shared" si="55"/>
        <v>3.2000000000000002E-3</v>
      </c>
      <c r="E333" s="35" t="str">
        <f t="shared" si="67"/>
        <v/>
      </c>
      <c r="F333" s="35" t="str">
        <f t="shared" si="67"/>
        <v/>
      </c>
      <c r="G333" s="35" t="str">
        <f t="shared" si="67"/>
        <v/>
      </c>
      <c r="H333" s="35" t="str">
        <f t="shared" si="67"/>
        <v/>
      </c>
      <c r="I333" s="36" cm="1">
        <f t="array" ref="I333">_xlfn.IFS(H333&lt;&gt;"",H333,G333&lt;&gt;"",G333,F333&lt;&gt;"",F333,E333&lt;&gt;"",E333,D333&lt;&gt;"",D333)</f>
        <v>3.2000000000000002E-3</v>
      </c>
      <c r="J333" s="42">
        <f t="shared" si="56"/>
        <v>125854.55988056776</v>
      </c>
      <c r="K333" s="43">
        <f t="shared" si="57"/>
        <v>125854.55988056774</v>
      </c>
      <c r="L333" s="44">
        <f t="shared" si="61"/>
        <v>125854.55988056774</v>
      </c>
      <c r="M333" s="43">
        <f t="shared" si="62"/>
        <v>119446.34259244778</v>
      </c>
      <c r="N333" s="44">
        <f t="shared" si="66"/>
        <v>119446.34259244778</v>
      </c>
      <c r="O333" s="19">
        <f t="shared" si="58"/>
        <v>6408.2172881199613</v>
      </c>
      <c r="P333" s="19">
        <f t="shared" si="59"/>
        <v>0</v>
      </c>
      <c r="Q333" s="45">
        <f t="shared" si="60"/>
        <v>23911368.487857405</v>
      </c>
      <c r="R333" s="34" t="str">
        <f>IF(MONTH(B333)=12,計算リスト!$C$5,計算リスト!$C$6)</f>
        <v>×</v>
      </c>
      <c r="S333" s="34" t="str">
        <f>IF(YEAR(B333)-YEAR($B$108)&lt;=$D$55,計算リスト!$C$5,計算リスト!$C$6)</f>
        <v>×</v>
      </c>
      <c r="T333" s="34" t="str">
        <f>IF(R333&amp;S333=計算リスト!$C$5&amp;計算リスト!$C$5,計算リスト!$C$5,計算リスト!$C$6)</f>
        <v>×</v>
      </c>
      <c r="U333" s="34">
        <f>IF(T333=計算リスト!$C$5,MIN($D$57,Q333*$D$54),0)</f>
        <v>0</v>
      </c>
      <c r="V333" s="14"/>
      <c r="W333" s="1"/>
      <c r="X333" s="1"/>
      <c r="Y333" s="1"/>
      <c r="Z333" s="1"/>
      <c r="AA333" s="1"/>
    </row>
    <row r="334" spans="1:27" x14ac:dyDescent="0.15">
      <c r="A334" s="14"/>
      <c r="B334" s="17">
        <f t="shared" si="63"/>
        <v>51926</v>
      </c>
      <c r="C334" s="34">
        <f t="shared" si="64"/>
        <v>195</v>
      </c>
      <c r="D334" s="35">
        <f t="shared" si="55"/>
        <v>3.2000000000000002E-3</v>
      </c>
      <c r="E334" s="35" t="str">
        <f t="shared" si="67"/>
        <v/>
      </c>
      <c r="F334" s="35" t="str">
        <f t="shared" si="67"/>
        <v/>
      </c>
      <c r="G334" s="35" t="str">
        <f t="shared" si="67"/>
        <v/>
      </c>
      <c r="H334" s="35" t="str">
        <f t="shared" si="67"/>
        <v/>
      </c>
      <c r="I334" s="36" cm="1">
        <f t="array" ref="I334">_xlfn.IFS(H334&lt;&gt;"",H334,G334&lt;&gt;"",G334,F334&lt;&gt;"",F334,E334&lt;&gt;"",E334,D334&lt;&gt;"",D334)</f>
        <v>3.2000000000000002E-3</v>
      </c>
      <c r="J334" s="42">
        <f t="shared" si="56"/>
        <v>125854.55988056776</v>
      </c>
      <c r="K334" s="43">
        <f t="shared" si="57"/>
        <v>125854.55988056776</v>
      </c>
      <c r="L334" s="44">
        <f t="shared" si="61"/>
        <v>125854.55988056776</v>
      </c>
      <c r="M334" s="43">
        <f t="shared" si="62"/>
        <v>119478.19495047245</v>
      </c>
      <c r="N334" s="44">
        <f t="shared" si="66"/>
        <v>119478.19495047245</v>
      </c>
      <c r="O334" s="19">
        <f t="shared" si="58"/>
        <v>6376.3649300953084</v>
      </c>
      <c r="P334" s="19">
        <f t="shared" si="59"/>
        <v>0</v>
      </c>
      <c r="Q334" s="45">
        <f t="shared" si="60"/>
        <v>23791890.292906933</v>
      </c>
      <c r="R334" s="34" t="str">
        <f>IF(MONTH(B334)=12,計算リスト!$C$5,計算リスト!$C$6)</f>
        <v>×</v>
      </c>
      <c r="S334" s="34" t="str">
        <f>IF(YEAR(B334)-YEAR($B$108)&lt;=$D$55,計算リスト!$C$5,計算リスト!$C$6)</f>
        <v>×</v>
      </c>
      <c r="T334" s="34" t="str">
        <f>IF(R334&amp;S334=計算リスト!$C$5&amp;計算リスト!$C$5,計算リスト!$C$5,計算リスト!$C$6)</f>
        <v>×</v>
      </c>
      <c r="U334" s="34">
        <f>IF(T334=計算リスト!$C$5,MIN($D$57,Q334*$D$54),0)</f>
        <v>0</v>
      </c>
      <c r="V334" s="14"/>
      <c r="W334" s="1"/>
      <c r="X334" s="1"/>
      <c r="Y334" s="1"/>
      <c r="Z334" s="1"/>
      <c r="AA334" s="1"/>
    </row>
    <row r="335" spans="1:27" x14ac:dyDescent="0.15">
      <c r="A335" s="14"/>
      <c r="B335" s="17">
        <f t="shared" si="63"/>
        <v>51957</v>
      </c>
      <c r="C335" s="34">
        <f t="shared" si="64"/>
        <v>194</v>
      </c>
      <c r="D335" s="35">
        <f t="shared" si="55"/>
        <v>3.2000000000000002E-3</v>
      </c>
      <c r="E335" s="35" t="str">
        <f t="shared" si="67"/>
        <v/>
      </c>
      <c r="F335" s="35" t="str">
        <f t="shared" si="67"/>
        <v/>
      </c>
      <c r="G335" s="35" t="str">
        <f t="shared" si="67"/>
        <v/>
      </c>
      <c r="H335" s="35" t="str">
        <f t="shared" si="67"/>
        <v/>
      </c>
      <c r="I335" s="36" cm="1">
        <f t="array" ref="I335">_xlfn.IFS(H335&lt;&gt;"",H335,G335&lt;&gt;"",G335,F335&lt;&gt;"",F335,E335&lt;&gt;"",E335,D335&lt;&gt;"",D335)</f>
        <v>3.2000000000000002E-3</v>
      </c>
      <c r="J335" s="42">
        <f t="shared" si="56"/>
        <v>125854.55988056776</v>
      </c>
      <c r="K335" s="43">
        <f t="shared" si="57"/>
        <v>125854.55988056776</v>
      </c>
      <c r="L335" s="44">
        <f t="shared" si="61"/>
        <v>125854.55988056776</v>
      </c>
      <c r="M335" s="43">
        <f t="shared" si="62"/>
        <v>119510.05580245925</v>
      </c>
      <c r="N335" s="44">
        <f t="shared" si="66"/>
        <v>119510.05580245925</v>
      </c>
      <c r="O335" s="19">
        <f t="shared" si="58"/>
        <v>6344.5040781085154</v>
      </c>
      <c r="P335" s="19">
        <f t="shared" si="59"/>
        <v>0</v>
      </c>
      <c r="Q335" s="45">
        <f t="shared" si="60"/>
        <v>23672380.237104472</v>
      </c>
      <c r="R335" s="34" t="str">
        <f>IF(MONTH(B335)=12,計算リスト!$C$5,計算リスト!$C$6)</f>
        <v>×</v>
      </c>
      <c r="S335" s="34" t="str">
        <f>IF(YEAR(B335)-YEAR($B$108)&lt;=$D$55,計算リスト!$C$5,計算リスト!$C$6)</f>
        <v>×</v>
      </c>
      <c r="T335" s="34" t="str">
        <f>IF(R335&amp;S335=計算リスト!$C$5&amp;計算リスト!$C$5,計算リスト!$C$5,計算リスト!$C$6)</f>
        <v>×</v>
      </c>
      <c r="U335" s="34">
        <f>IF(T335=計算リスト!$C$5,MIN($D$57,Q335*$D$54),0)</f>
        <v>0</v>
      </c>
      <c r="V335" s="14"/>
      <c r="W335" s="1"/>
      <c r="X335" s="1"/>
      <c r="Y335" s="1"/>
      <c r="Z335" s="1"/>
      <c r="AA335" s="1"/>
    </row>
    <row r="336" spans="1:27" x14ac:dyDescent="0.15">
      <c r="A336" s="14"/>
      <c r="B336" s="17">
        <f t="shared" si="63"/>
        <v>51987</v>
      </c>
      <c r="C336" s="34">
        <f t="shared" si="64"/>
        <v>193</v>
      </c>
      <c r="D336" s="35">
        <f t="shared" si="55"/>
        <v>3.2000000000000002E-3</v>
      </c>
      <c r="E336" s="35" t="str">
        <f t="shared" si="67"/>
        <v/>
      </c>
      <c r="F336" s="35" t="str">
        <f t="shared" si="67"/>
        <v/>
      </c>
      <c r="G336" s="35" t="str">
        <f t="shared" si="67"/>
        <v/>
      </c>
      <c r="H336" s="35" t="str">
        <f t="shared" si="67"/>
        <v/>
      </c>
      <c r="I336" s="36" cm="1">
        <f t="array" ref="I336">_xlfn.IFS(H336&lt;&gt;"",H336,G336&lt;&gt;"",G336,F336&lt;&gt;"",F336,E336&lt;&gt;"",E336,D336&lt;&gt;"",D336)</f>
        <v>3.2000000000000002E-3</v>
      </c>
      <c r="J336" s="42">
        <f t="shared" si="56"/>
        <v>125854.55988056776</v>
      </c>
      <c r="K336" s="43">
        <f t="shared" si="57"/>
        <v>125854.55988056774</v>
      </c>
      <c r="L336" s="44">
        <f t="shared" si="61"/>
        <v>125854.55988056774</v>
      </c>
      <c r="M336" s="43">
        <f t="shared" si="62"/>
        <v>119541.92515067323</v>
      </c>
      <c r="N336" s="44">
        <f t="shared" si="66"/>
        <v>119541.92515067323</v>
      </c>
      <c r="O336" s="19">
        <f t="shared" si="58"/>
        <v>6312.6347298945257</v>
      </c>
      <c r="P336" s="19">
        <f t="shared" si="59"/>
        <v>0</v>
      </c>
      <c r="Q336" s="45">
        <f t="shared" si="60"/>
        <v>23552838.311953798</v>
      </c>
      <c r="R336" s="34" t="str">
        <f>IF(MONTH(B336)=12,計算リスト!$C$5,計算リスト!$C$6)</f>
        <v>×</v>
      </c>
      <c r="S336" s="34" t="str">
        <f>IF(YEAR(B336)-YEAR($B$108)&lt;=$D$55,計算リスト!$C$5,計算リスト!$C$6)</f>
        <v>×</v>
      </c>
      <c r="T336" s="34" t="str">
        <f>IF(R336&amp;S336=計算リスト!$C$5&amp;計算リスト!$C$5,計算リスト!$C$5,計算リスト!$C$6)</f>
        <v>×</v>
      </c>
      <c r="U336" s="34">
        <f>IF(T336=計算リスト!$C$5,MIN($D$57,Q336*$D$54),0)</f>
        <v>0</v>
      </c>
      <c r="V336" s="14"/>
      <c r="W336" s="1"/>
      <c r="X336" s="1"/>
      <c r="Y336" s="1"/>
      <c r="Z336" s="1"/>
      <c r="AA336" s="1"/>
    </row>
    <row r="337" spans="1:27" x14ac:dyDescent="0.15">
      <c r="A337" s="14"/>
      <c r="B337" s="17">
        <f t="shared" si="63"/>
        <v>52018</v>
      </c>
      <c r="C337" s="34">
        <f t="shared" si="64"/>
        <v>192</v>
      </c>
      <c r="D337" s="35">
        <f t="shared" si="55"/>
        <v>3.2000000000000002E-3</v>
      </c>
      <c r="E337" s="35" t="str">
        <f t="shared" si="67"/>
        <v/>
      </c>
      <c r="F337" s="35" t="str">
        <f t="shared" si="67"/>
        <v/>
      </c>
      <c r="G337" s="35" t="str">
        <f t="shared" si="67"/>
        <v/>
      </c>
      <c r="H337" s="35" t="str">
        <f t="shared" si="67"/>
        <v/>
      </c>
      <c r="I337" s="36" cm="1">
        <f t="array" ref="I337">_xlfn.IFS(H337&lt;&gt;"",H337,G337&lt;&gt;"",G337,F337&lt;&gt;"",F337,E337&lt;&gt;"",E337,D337&lt;&gt;"",D337)</f>
        <v>3.2000000000000002E-3</v>
      </c>
      <c r="J337" s="42">
        <f t="shared" si="56"/>
        <v>125854.55988056776</v>
      </c>
      <c r="K337" s="43">
        <f t="shared" si="57"/>
        <v>125854.55988056774</v>
      </c>
      <c r="L337" s="44">
        <f t="shared" si="61"/>
        <v>125854.55988056774</v>
      </c>
      <c r="M337" s="43">
        <f t="shared" si="62"/>
        <v>119573.80299738006</v>
      </c>
      <c r="N337" s="44">
        <f t="shared" si="66"/>
        <v>119573.80299738006</v>
      </c>
      <c r="O337" s="19">
        <f t="shared" si="58"/>
        <v>6280.7568831876797</v>
      </c>
      <c r="P337" s="19">
        <f t="shared" si="59"/>
        <v>0</v>
      </c>
      <c r="Q337" s="45">
        <f t="shared" si="60"/>
        <v>23433264.508956417</v>
      </c>
      <c r="R337" s="34" t="str">
        <f>IF(MONTH(B337)=12,計算リスト!$C$5,計算リスト!$C$6)</f>
        <v>×</v>
      </c>
      <c r="S337" s="34" t="str">
        <f>IF(YEAR(B337)-YEAR($B$108)&lt;=$D$55,計算リスト!$C$5,計算リスト!$C$6)</f>
        <v>×</v>
      </c>
      <c r="T337" s="34" t="str">
        <f>IF(R337&amp;S337=計算リスト!$C$5&amp;計算リスト!$C$5,計算リスト!$C$5,計算リスト!$C$6)</f>
        <v>×</v>
      </c>
      <c r="U337" s="34">
        <f>IF(T337=計算リスト!$C$5,MIN($D$57,Q337*$D$54),0)</f>
        <v>0</v>
      </c>
      <c r="V337" s="14"/>
      <c r="W337" s="1"/>
      <c r="X337" s="1"/>
      <c r="Y337" s="1"/>
      <c r="Z337" s="1"/>
      <c r="AA337" s="1"/>
    </row>
    <row r="338" spans="1:27" x14ac:dyDescent="0.15">
      <c r="A338" s="14"/>
      <c r="B338" s="17">
        <f t="shared" si="63"/>
        <v>52048</v>
      </c>
      <c r="C338" s="34">
        <f t="shared" si="64"/>
        <v>191</v>
      </c>
      <c r="D338" s="35">
        <f t="shared" si="55"/>
        <v>3.2000000000000002E-3</v>
      </c>
      <c r="E338" s="35" t="str">
        <f t="shared" si="67"/>
        <v/>
      </c>
      <c r="F338" s="35" t="str">
        <f t="shared" si="67"/>
        <v/>
      </c>
      <c r="G338" s="35" t="str">
        <f t="shared" si="67"/>
        <v/>
      </c>
      <c r="H338" s="35" t="str">
        <f t="shared" si="67"/>
        <v/>
      </c>
      <c r="I338" s="36" cm="1">
        <f t="array" ref="I338">_xlfn.IFS(H338&lt;&gt;"",H338,G338&lt;&gt;"",G338,F338&lt;&gt;"",F338,E338&lt;&gt;"",E338,D338&lt;&gt;"",D338)</f>
        <v>3.2000000000000002E-3</v>
      </c>
      <c r="J338" s="42">
        <f t="shared" si="56"/>
        <v>125854.55988056776</v>
      </c>
      <c r="K338" s="43">
        <f t="shared" si="57"/>
        <v>125854.55988056774</v>
      </c>
      <c r="L338" s="44">
        <f t="shared" si="61"/>
        <v>125854.55988056774</v>
      </c>
      <c r="M338" s="43">
        <f t="shared" si="62"/>
        <v>119605.68934484603</v>
      </c>
      <c r="N338" s="44">
        <f t="shared" si="66"/>
        <v>119605.68934484603</v>
      </c>
      <c r="O338" s="19">
        <f t="shared" si="58"/>
        <v>6248.8705357217113</v>
      </c>
      <c r="P338" s="19">
        <f t="shared" si="59"/>
        <v>0</v>
      </c>
      <c r="Q338" s="45">
        <f t="shared" si="60"/>
        <v>23313658.819611572</v>
      </c>
      <c r="R338" s="34" t="str">
        <f>IF(MONTH(B338)=12,計算リスト!$C$5,計算リスト!$C$6)</f>
        <v>×</v>
      </c>
      <c r="S338" s="34" t="str">
        <f>IF(YEAR(B338)-YEAR($B$108)&lt;=$D$55,計算リスト!$C$5,計算リスト!$C$6)</f>
        <v>×</v>
      </c>
      <c r="T338" s="34" t="str">
        <f>IF(R338&amp;S338=計算リスト!$C$5&amp;計算リスト!$C$5,計算リスト!$C$5,計算リスト!$C$6)</f>
        <v>×</v>
      </c>
      <c r="U338" s="34">
        <f>IF(T338=計算リスト!$C$5,MIN($D$57,Q338*$D$54),0)</f>
        <v>0</v>
      </c>
      <c r="V338" s="14"/>
      <c r="W338" s="1"/>
      <c r="X338" s="1"/>
      <c r="Y338" s="1"/>
      <c r="Z338" s="1"/>
      <c r="AA338" s="1"/>
    </row>
    <row r="339" spans="1:27" x14ac:dyDescent="0.15">
      <c r="A339" s="14"/>
      <c r="B339" s="17">
        <f t="shared" si="63"/>
        <v>52079</v>
      </c>
      <c r="C339" s="34">
        <f t="shared" si="64"/>
        <v>190</v>
      </c>
      <c r="D339" s="35">
        <f t="shared" si="55"/>
        <v>3.2000000000000002E-3</v>
      </c>
      <c r="E339" s="35" t="str">
        <f t="shared" si="67"/>
        <v/>
      </c>
      <c r="F339" s="35" t="str">
        <f t="shared" si="67"/>
        <v/>
      </c>
      <c r="G339" s="35" t="str">
        <f t="shared" si="67"/>
        <v/>
      </c>
      <c r="H339" s="35" t="str">
        <f t="shared" si="67"/>
        <v/>
      </c>
      <c r="I339" s="36" cm="1">
        <f t="array" ref="I339">_xlfn.IFS(H339&lt;&gt;"",H339,G339&lt;&gt;"",G339,F339&lt;&gt;"",F339,E339&lt;&gt;"",E339,D339&lt;&gt;"",D339)</f>
        <v>3.2000000000000002E-3</v>
      </c>
      <c r="J339" s="42">
        <f t="shared" si="56"/>
        <v>125854.55988056776</v>
      </c>
      <c r="K339" s="43">
        <f t="shared" si="57"/>
        <v>125854.55988056774</v>
      </c>
      <c r="L339" s="44">
        <f t="shared" si="61"/>
        <v>125854.55988056774</v>
      </c>
      <c r="M339" s="43">
        <f t="shared" si="62"/>
        <v>119637.58419533799</v>
      </c>
      <c r="N339" s="44">
        <f t="shared" si="66"/>
        <v>119637.58419533799</v>
      </c>
      <c r="O339" s="19">
        <f t="shared" si="58"/>
        <v>6216.9756852297523</v>
      </c>
      <c r="P339" s="19">
        <f t="shared" si="59"/>
        <v>0</v>
      </c>
      <c r="Q339" s="45">
        <f t="shared" si="60"/>
        <v>23194021.235416234</v>
      </c>
      <c r="R339" s="34" t="str">
        <f>IF(MONTH(B339)=12,計算リスト!$C$5,計算リスト!$C$6)</f>
        <v>×</v>
      </c>
      <c r="S339" s="34" t="str">
        <f>IF(YEAR(B339)-YEAR($B$108)&lt;=$D$55,計算リスト!$C$5,計算リスト!$C$6)</f>
        <v>×</v>
      </c>
      <c r="T339" s="34" t="str">
        <f>IF(R339&amp;S339=計算リスト!$C$5&amp;計算リスト!$C$5,計算リスト!$C$5,計算リスト!$C$6)</f>
        <v>×</v>
      </c>
      <c r="U339" s="34">
        <f>IF(T339=計算リスト!$C$5,MIN($D$57,Q339*$D$54),0)</f>
        <v>0</v>
      </c>
      <c r="V339" s="14"/>
      <c r="W339" s="1"/>
      <c r="X339" s="1"/>
      <c r="Y339" s="1"/>
      <c r="Z339" s="1"/>
      <c r="AA339" s="1"/>
    </row>
    <row r="340" spans="1:27" x14ac:dyDescent="0.15">
      <c r="A340" s="14"/>
      <c r="B340" s="17">
        <f t="shared" si="63"/>
        <v>52110</v>
      </c>
      <c r="C340" s="34">
        <f t="shared" si="64"/>
        <v>189</v>
      </c>
      <c r="D340" s="35">
        <f t="shared" si="55"/>
        <v>3.2000000000000002E-3</v>
      </c>
      <c r="E340" s="35" t="str">
        <f t="shared" si="67"/>
        <v/>
      </c>
      <c r="F340" s="35" t="str">
        <f t="shared" si="67"/>
        <v/>
      </c>
      <c r="G340" s="35" t="str">
        <f t="shared" si="67"/>
        <v/>
      </c>
      <c r="H340" s="35" t="str">
        <f t="shared" si="67"/>
        <v/>
      </c>
      <c r="I340" s="36" cm="1">
        <f t="array" ref="I340">_xlfn.IFS(H340&lt;&gt;"",H340,G340&lt;&gt;"",G340,F340&lt;&gt;"",F340,E340&lt;&gt;"",E340,D340&lt;&gt;"",D340)</f>
        <v>3.2000000000000002E-3</v>
      </c>
      <c r="J340" s="42">
        <f t="shared" si="56"/>
        <v>125854.55988056776</v>
      </c>
      <c r="K340" s="43">
        <f t="shared" si="57"/>
        <v>125854.55988056776</v>
      </c>
      <c r="L340" s="44">
        <f t="shared" si="61"/>
        <v>125854.55988056776</v>
      </c>
      <c r="M340" s="43">
        <f t="shared" si="62"/>
        <v>119669.48755112343</v>
      </c>
      <c r="N340" s="44">
        <f t="shared" si="66"/>
        <v>119669.48755112343</v>
      </c>
      <c r="O340" s="19">
        <f t="shared" si="58"/>
        <v>6185.0723294443296</v>
      </c>
      <c r="P340" s="19">
        <f t="shared" si="59"/>
        <v>0</v>
      </c>
      <c r="Q340" s="45">
        <f t="shared" si="60"/>
        <v>23074351.747865111</v>
      </c>
      <c r="R340" s="34" t="str">
        <f>IF(MONTH(B340)=12,計算リスト!$C$5,計算リスト!$C$6)</f>
        <v>×</v>
      </c>
      <c r="S340" s="34" t="str">
        <f>IF(YEAR(B340)-YEAR($B$108)&lt;=$D$55,計算リスト!$C$5,計算リスト!$C$6)</f>
        <v>×</v>
      </c>
      <c r="T340" s="34" t="str">
        <f>IF(R340&amp;S340=計算リスト!$C$5&amp;計算リスト!$C$5,計算リスト!$C$5,計算リスト!$C$6)</f>
        <v>×</v>
      </c>
      <c r="U340" s="34">
        <f>IF(T340=計算リスト!$C$5,MIN($D$57,Q340*$D$54),0)</f>
        <v>0</v>
      </c>
      <c r="V340" s="14"/>
      <c r="W340" s="1"/>
      <c r="X340" s="1"/>
      <c r="Y340" s="1"/>
      <c r="Z340" s="1"/>
      <c r="AA340" s="1"/>
    </row>
    <row r="341" spans="1:27" x14ac:dyDescent="0.15">
      <c r="A341" s="14"/>
      <c r="B341" s="17">
        <f t="shared" si="63"/>
        <v>52140</v>
      </c>
      <c r="C341" s="34">
        <f t="shared" si="64"/>
        <v>188</v>
      </c>
      <c r="D341" s="35">
        <f t="shared" si="55"/>
        <v>3.2000000000000002E-3</v>
      </c>
      <c r="E341" s="35" t="str">
        <f t="shared" si="67"/>
        <v/>
      </c>
      <c r="F341" s="35" t="str">
        <f t="shared" si="67"/>
        <v/>
      </c>
      <c r="G341" s="35" t="str">
        <f t="shared" si="67"/>
        <v/>
      </c>
      <c r="H341" s="35" t="str">
        <f t="shared" si="67"/>
        <v/>
      </c>
      <c r="I341" s="36" cm="1">
        <f t="array" ref="I341">_xlfn.IFS(H341&lt;&gt;"",H341,G341&lt;&gt;"",G341,F341&lt;&gt;"",F341,E341&lt;&gt;"",E341,D341&lt;&gt;"",D341)</f>
        <v>3.2000000000000002E-3</v>
      </c>
      <c r="J341" s="42">
        <f t="shared" si="56"/>
        <v>125854.55988056776</v>
      </c>
      <c r="K341" s="43">
        <f t="shared" si="57"/>
        <v>125854.55988056774</v>
      </c>
      <c r="L341" s="44">
        <f t="shared" si="61"/>
        <v>125854.55988056774</v>
      </c>
      <c r="M341" s="43">
        <f t="shared" si="62"/>
        <v>119701.39941447038</v>
      </c>
      <c r="N341" s="44">
        <f t="shared" si="66"/>
        <v>119701.39941447038</v>
      </c>
      <c r="O341" s="19">
        <f t="shared" si="58"/>
        <v>6153.1604660973635</v>
      </c>
      <c r="P341" s="19">
        <f t="shared" si="59"/>
        <v>0</v>
      </c>
      <c r="Q341" s="45">
        <f t="shared" si="60"/>
        <v>22954650.348450642</v>
      </c>
      <c r="R341" s="34" t="str">
        <f>IF(MONTH(B341)=12,計算リスト!$C$5,計算リスト!$C$6)</f>
        <v>×</v>
      </c>
      <c r="S341" s="34" t="str">
        <f>IF(YEAR(B341)-YEAR($B$108)&lt;=$D$55,計算リスト!$C$5,計算リスト!$C$6)</f>
        <v>×</v>
      </c>
      <c r="T341" s="34" t="str">
        <f>IF(R341&amp;S341=計算リスト!$C$5&amp;計算リスト!$C$5,計算リスト!$C$5,計算リスト!$C$6)</f>
        <v>×</v>
      </c>
      <c r="U341" s="34">
        <f>IF(T341=計算リスト!$C$5,MIN($D$57,Q341*$D$54),0)</f>
        <v>0</v>
      </c>
      <c r="V341" s="14"/>
      <c r="W341" s="1"/>
      <c r="X341" s="1"/>
      <c r="Y341" s="1"/>
      <c r="Z341" s="1"/>
      <c r="AA341" s="1"/>
    </row>
    <row r="342" spans="1:27" x14ac:dyDescent="0.15">
      <c r="A342" s="14"/>
      <c r="B342" s="17">
        <f t="shared" si="63"/>
        <v>52171</v>
      </c>
      <c r="C342" s="34">
        <f t="shared" si="64"/>
        <v>187</v>
      </c>
      <c r="D342" s="35">
        <f t="shared" si="55"/>
        <v>3.2000000000000002E-3</v>
      </c>
      <c r="E342" s="35" t="str">
        <f t="shared" si="67"/>
        <v/>
      </c>
      <c r="F342" s="35" t="str">
        <f t="shared" si="67"/>
        <v/>
      </c>
      <c r="G342" s="35" t="str">
        <f t="shared" si="67"/>
        <v/>
      </c>
      <c r="H342" s="35" t="str">
        <f t="shared" si="67"/>
        <v/>
      </c>
      <c r="I342" s="36" cm="1">
        <f t="array" ref="I342">_xlfn.IFS(H342&lt;&gt;"",H342,G342&lt;&gt;"",G342,F342&lt;&gt;"",F342,E342&lt;&gt;"",E342,D342&lt;&gt;"",D342)</f>
        <v>3.2000000000000002E-3</v>
      </c>
      <c r="J342" s="42">
        <f t="shared" si="56"/>
        <v>125854.55988056776</v>
      </c>
      <c r="K342" s="43">
        <f t="shared" si="57"/>
        <v>125854.55988056774</v>
      </c>
      <c r="L342" s="44">
        <f t="shared" si="61"/>
        <v>125854.55988056774</v>
      </c>
      <c r="M342" s="43">
        <f t="shared" si="62"/>
        <v>119733.31978764758</v>
      </c>
      <c r="N342" s="44">
        <f t="shared" si="66"/>
        <v>119733.31978764758</v>
      </c>
      <c r="O342" s="19">
        <f t="shared" si="58"/>
        <v>6121.2400929201713</v>
      </c>
      <c r="P342" s="19">
        <f t="shared" si="59"/>
        <v>0</v>
      </c>
      <c r="Q342" s="45">
        <f t="shared" si="60"/>
        <v>22834917.028662995</v>
      </c>
      <c r="R342" s="34" t="str">
        <f>IF(MONTH(B342)=12,計算リスト!$C$5,計算リスト!$C$6)</f>
        <v>×</v>
      </c>
      <c r="S342" s="34" t="str">
        <f>IF(YEAR(B342)-YEAR($B$108)&lt;=$D$55,計算リスト!$C$5,計算リスト!$C$6)</f>
        <v>×</v>
      </c>
      <c r="T342" s="34" t="str">
        <f>IF(R342&amp;S342=計算リスト!$C$5&amp;計算リスト!$C$5,計算リスト!$C$5,計算リスト!$C$6)</f>
        <v>×</v>
      </c>
      <c r="U342" s="34">
        <f>IF(T342=計算リスト!$C$5,MIN($D$57,Q342*$D$54),0)</f>
        <v>0</v>
      </c>
      <c r="V342" s="14"/>
      <c r="W342" s="1"/>
      <c r="X342" s="1"/>
      <c r="Y342" s="1"/>
      <c r="Z342" s="1"/>
      <c r="AA342" s="1"/>
    </row>
    <row r="343" spans="1:27" x14ac:dyDescent="0.15">
      <c r="A343" s="14"/>
      <c r="B343" s="17">
        <f t="shared" si="63"/>
        <v>52201</v>
      </c>
      <c r="C343" s="34">
        <f t="shared" si="64"/>
        <v>186</v>
      </c>
      <c r="D343" s="35">
        <f t="shared" si="55"/>
        <v>3.2000000000000002E-3</v>
      </c>
      <c r="E343" s="35" t="str">
        <f t="shared" si="67"/>
        <v/>
      </c>
      <c r="F343" s="35" t="str">
        <f t="shared" si="67"/>
        <v/>
      </c>
      <c r="G343" s="35" t="str">
        <f t="shared" si="67"/>
        <v/>
      </c>
      <c r="H343" s="35" t="str">
        <f t="shared" si="67"/>
        <v/>
      </c>
      <c r="I343" s="36" cm="1">
        <f t="array" ref="I343">_xlfn.IFS(H343&lt;&gt;"",H343,G343&lt;&gt;"",G343,F343&lt;&gt;"",F343,E343&lt;&gt;"",E343,D343&lt;&gt;"",D343)</f>
        <v>3.2000000000000002E-3</v>
      </c>
      <c r="J343" s="42">
        <f t="shared" si="56"/>
        <v>125854.55988056776</v>
      </c>
      <c r="K343" s="43">
        <f t="shared" si="57"/>
        <v>125854.55988056774</v>
      </c>
      <c r="L343" s="44">
        <f t="shared" si="61"/>
        <v>125854.55988056774</v>
      </c>
      <c r="M343" s="43">
        <f t="shared" si="62"/>
        <v>119765.24867292428</v>
      </c>
      <c r="N343" s="44">
        <f t="shared" si="66"/>
        <v>119765.24867292428</v>
      </c>
      <c r="O343" s="19">
        <f t="shared" si="58"/>
        <v>6089.3112076434654</v>
      </c>
      <c r="P343" s="19">
        <f t="shared" si="59"/>
        <v>0</v>
      </c>
      <c r="Q343" s="45">
        <f t="shared" si="60"/>
        <v>22715151.77999007</v>
      </c>
      <c r="R343" s="34" t="str">
        <f>IF(MONTH(B343)=12,計算リスト!$C$5,計算リスト!$C$6)</f>
        <v>○</v>
      </c>
      <c r="S343" s="34" t="str">
        <f>IF(YEAR(B343)-YEAR($B$108)&lt;=$D$55,計算リスト!$C$5,計算リスト!$C$6)</f>
        <v>×</v>
      </c>
      <c r="T343" s="34" t="str">
        <f>IF(R343&amp;S343=計算リスト!$C$5&amp;計算リスト!$C$5,計算リスト!$C$5,計算リスト!$C$6)</f>
        <v>×</v>
      </c>
      <c r="U343" s="34">
        <f>IF(T343=計算リスト!$C$5,MIN($D$57,Q343*$D$54),0)</f>
        <v>0</v>
      </c>
      <c r="V343" s="14"/>
      <c r="W343" s="1"/>
      <c r="X343" s="1"/>
      <c r="Y343" s="1"/>
      <c r="Z343" s="1"/>
      <c r="AA343" s="1"/>
    </row>
    <row r="344" spans="1:27" x14ac:dyDescent="0.15">
      <c r="A344" s="14"/>
      <c r="B344" s="17">
        <f t="shared" si="63"/>
        <v>52232</v>
      </c>
      <c r="C344" s="34">
        <f t="shared" si="64"/>
        <v>185</v>
      </c>
      <c r="D344" s="35">
        <f t="shared" si="55"/>
        <v>3.2000000000000002E-3</v>
      </c>
      <c r="E344" s="35" t="str">
        <f t="shared" si="67"/>
        <v/>
      </c>
      <c r="F344" s="35" t="str">
        <f t="shared" si="67"/>
        <v/>
      </c>
      <c r="G344" s="35" t="str">
        <f t="shared" si="67"/>
        <v/>
      </c>
      <c r="H344" s="35" t="str">
        <f t="shared" si="67"/>
        <v/>
      </c>
      <c r="I344" s="36" cm="1">
        <f t="array" ref="I344">_xlfn.IFS(H344&lt;&gt;"",H344,G344&lt;&gt;"",G344,F344&lt;&gt;"",F344,E344&lt;&gt;"",E344,D344&lt;&gt;"",D344)</f>
        <v>3.2000000000000002E-3</v>
      </c>
      <c r="J344" s="42">
        <f t="shared" si="56"/>
        <v>125854.55988056776</v>
      </c>
      <c r="K344" s="43">
        <f t="shared" si="57"/>
        <v>125854.55988056774</v>
      </c>
      <c r="L344" s="44">
        <f t="shared" si="61"/>
        <v>125854.55988056774</v>
      </c>
      <c r="M344" s="43">
        <f t="shared" si="62"/>
        <v>119797.18607257039</v>
      </c>
      <c r="N344" s="44">
        <f t="shared" si="66"/>
        <v>119797.18607257039</v>
      </c>
      <c r="O344" s="19">
        <f t="shared" si="58"/>
        <v>6057.3738079973518</v>
      </c>
      <c r="P344" s="19">
        <f t="shared" si="59"/>
        <v>0</v>
      </c>
      <c r="Q344" s="45">
        <f t="shared" si="60"/>
        <v>22595354.5939175</v>
      </c>
      <c r="R344" s="34" t="str">
        <f>IF(MONTH(B344)=12,計算リスト!$C$5,計算リスト!$C$6)</f>
        <v>×</v>
      </c>
      <c r="S344" s="34" t="str">
        <f>IF(YEAR(B344)-YEAR($B$108)&lt;=$D$55,計算リスト!$C$5,計算リスト!$C$6)</f>
        <v>×</v>
      </c>
      <c r="T344" s="34" t="str">
        <f>IF(R344&amp;S344=計算リスト!$C$5&amp;計算リスト!$C$5,計算リスト!$C$5,計算リスト!$C$6)</f>
        <v>×</v>
      </c>
      <c r="U344" s="34">
        <f>IF(T344=計算リスト!$C$5,MIN($D$57,Q344*$D$54),0)</f>
        <v>0</v>
      </c>
      <c r="V344" s="14"/>
      <c r="W344" s="1"/>
      <c r="X344" s="1"/>
      <c r="Y344" s="1"/>
      <c r="Z344" s="1"/>
      <c r="AA344" s="1"/>
    </row>
    <row r="345" spans="1:27" x14ac:dyDescent="0.15">
      <c r="A345" s="14"/>
      <c r="B345" s="17">
        <f t="shared" si="63"/>
        <v>52263</v>
      </c>
      <c r="C345" s="34">
        <f t="shared" si="64"/>
        <v>184</v>
      </c>
      <c r="D345" s="35">
        <f t="shared" si="55"/>
        <v>3.2000000000000002E-3</v>
      </c>
      <c r="E345" s="35" t="str">
        <f t="shared" si="67"/>
        <v/>
      </c>
      <c r="F345" s="35" t="str">
        <f t="shared" si="67"/>
        <v/>
      </c>
      <c r="G345" s="35" t="str">
        <f t="shared" si="67"/>
        <v/>
      </c>
      <c r="H345" s="35" t="str">
        <f t="shared" si="67"/>
        <v/>
      </c>
      <c r="I345" s="36" cm="1">
        <f t="array" ref="I345">_xlfn.IFS(H345&lt;&gt;"",H345,G345&lt;&gt;"",G345,F345&lt;&gt;"",F345,E345&lt;&gt;"",E345,D345&lt;&gt;"",D345)</f>
        <v>3.2000000000000002E-3</v>
      </c>
      <c r="J345" s="42">
        <f t="shared" si="56"/>
        <v>125854.55988056776</v>
      </c>
      <c r="K345" s="43">
        <f t="shared" si="57"/>
        <v>125854.55988056777</v>
      </c>
      <c r="L345" s="44">
        <f t="shared" si="61"/>
        <v>125854.55988056776</v>
      </c>
      <c r="M345" s="43">
        <f t="shared" si="62"/>
        <v>119829.13198885645</v>
      </c>
      <c r="N345" s="44">
        <f t="shared" si="66"/>
        <v>119829.13198885642</v>
      </c>
      <c r="O345" s="19">
        <f t="shared" si="58"/>
        <v>6025.4278917113334</v>
      </c>
      <c r="P345" s="19">
        <f t="shared" si="59"/>
        <v>0</v>
      </c>
      <c r="Q345" s="45">
        <f t="shared" si="60"/>
        <v>22475525.461928643</v>
      </c>
      <c r="R345" s="34" t="str">
        <f>IF(MONTH(B345)=12,計算リスト!$C$5,計算リスト!$C$6)</f>
        <v>×</v>
      </c>
      <c r="S345" s="34" t="str">
        <f>IF(YEAR(B345)-YEAR($B$108)&lt;=$D$55,計算リスト!$C$5,計算リスト!$C$6)</f>
        <v>×</v>
      </c>
      <c r="T345" s="34" t="str">
        <f>IF(R345&amp;S345=計算リスト!$C$5&amp;計算リスト!$C$5,計算リスト!$C$5,計算リスト!$C$6)</f>
        <v>×</v>
      </c>
      <c r="U345" s="34">
        <f>IF(T345=計算リスト!$C$5,MIN($D$57,Q345*$D$54),0)</f>
        <v>0</v>
      </c>
      <c r="V345" s="14"/>
      <c r="W345" s="1"/>
      <c r="X345" s="1"/>
      <c r="Y345" s="1"/>
      <c r="Z345" s="1"/>
      <c r="AA345" s="1"/>
    </row>
    <row r="346" spans="1:27" x14ac:dyDescent="0.15">
      <c r="A346" s="14"/>
      <c r="B346" s="17">
        <f t="shared" si="63"/>
        <v>52291</v>
      </c>
      <c r="C346" s="34">
        <f t="shared" si="64"/>
        <v>183</v>
      </c>
      <c r="D346" s="35">
        <f t="shared" si="55"/>
        <v>3.2000000000000002E-3</v>
      </c>
      <c r="E346" s="35" t="str">
        <f t="shared" si="67"/>
        <v/>
      </c>
      <c r="F346" s="35" t="str">
        <f t="shared" si="67"/>
        <v/>
      </c>
      <c r="G346" s="35" t="str">
        <f t="shared" si="67"/>
        <v/>
      </c>
      <c r="H346" s="35" t="str">
        <f t="shared" si="67"/>
        <v/>
      </c>
      <c r="I346" s="36" cm="1">
        <f t="array" ref="I346">_xlfn.IFS(H346&lt;&gt;"",H346,G346&lt;&gt;"",G346,F346&lt;&gt;"",F346,E346&lt;&gt;"",E346,D346&lt;&gt;"",D346)</f>
        <v>3.2000000000000002E-3</v>
      </c>
      <c r="J346" s="42">
        <f t="shared" si="56"/>
        <v>125854.55988056776</v>
      </c>
      <c r="K346" s="43">
        <f t="shared" si="57"/>
        <v>125854.55988056776</v>
      </c>
      <c r="L346" s="44">
        <f t="shared" si="61"/>
        <v>125854.55988056776</v>
      </c>
      <c r="M346" s="43">
        <f t="shared" si="62"/>
        <v>119861.08642405346</v>
      </c>
      <c r="N346" s="44">
        <f t="shared" si="66"/>
        <v>119861.08642405346</v>
      </c>
      <c r="O346" s="19">
        <f t="shared" si="58"/>
        <v>5993.4734565143053</v>
      </c>
      <c r="P346" s="19">
        <f t="shared" si="59"/>
        <v>0</v>
      </c>
      <c r="Q346" s="45">
        <f t="shared" si="60"/>
        <v>22355664.375504591</v>
      </c>
      <c r="R346" s="34" t="str">
        <f>IF(MONTH(B346)=12,計算リスト!$C$5,計算リスト!$C$6)</f>
        <v>×</v>
      </c>
      <c r="S346" s="34" t="str">
        <f>IF(YEAR(B346)-YEAR($B$108)&lt;=$D$55,計算リスト!$C$5,計算リスト!$C$6)</f>
        <v>×</v>
      </c>
      <c r="T346" s="34" t="str">
        <f>IF(R346&amp;S346=計算リスト!$C$5&amp;計算リスト!$C$5,計算リスト!$C$5,計算リスト!$C$6)</f>
        <v>×</v>
      </c>
      <c r="U346" s="34">
        <f>IF(T346=計算リスト!$C$5,MIN($D$57,Q346*$D$54),0)</f>
        <v>0</v>
      </c>
      <c r="V346" s="14"/>
      <c r="W346" s="1"/>
      <c r="X346" s="1"/>
      <c r="Y346" s="1"/>
      <c r="Z346" s="1"/>
      <c r="AA346" s="1"/>
    </row>
    <row r="347" spans="1:27" x14ac:dyDescent="0.15">
      <c r="A347" s="14"/>
      <c r="B347" s="17">
        <f t="shared" si="63"/>
        <v>52322</v>
      </c>
      <c r="C347" s="34">
        <f t="shared" si="64"/>
        <v>182</v>
      </c>
      <c r="D347" s="35">
        <f t="shared" si="55"/>
        <v>3.2000000000000002E-3</v>
      </c>
      <c r="E347" s="35" t="str">
        <f t="shared" si="67"/>
        <v/>
      </c>
      <c r="F347" s="35" t="str">
        <f t="shared" si="67"/>
        <v/>
      </c>
      <c r="G347" s="35" t="str">
        <f t="shared" si="67"/>
        <v/>
      </c>
      <c r="H347" s="35" t="str">
        <f t="shared" si="67"/>
        <v/>
      </c>
      <c r="I347" s="36" cm="1">
        <f t="array" ref="I347">_xlfn.IFS(H347&lt;&gt;"",H347,G347&lt;&gt;"",G347,F347&lt;&gt;"",F347,E347&lt;&gt;"",E347,D347&lt;&gt;"",D347)</f>
        <v>3.2000000000000002E-3</v>
      </c>
      <c r="J347" s="42">
        <f t="shared" si="56"/>
        <v>125854.55988056776</v>
      </c>
      <c r="K347" s="43">
        <f t="shared" si="57"/>
        <v>125854.55988056774</v>
      </c>
      <c r="L347" s="44">
        <f t="shared" si="61"/>
        <v>125854.55988056774</v>
      </c>
      <c r="M347" s="43">
        <f t="shared" si="62"/>
        <v>119893.04938043319</v>
      </c>
      <c r="N347" s="44">
        <f t="shared" si="66"/>
        <v>119893.04938043319</v>
      </c>
      <c r="O347" s="19">
        <f t="shared" si="58"/>
        <v>5961.5105001345573</v>
      </c>
      <c r="P347" s="19">
        <f t="shared" si="59"/>
        <v>0</v>
      </c>
      <c r="Q347" s="45">
        <f t="shared" si="60"/>
        <v>22235771.326124158</v>
      </c>
      <c r="R347" s="34" t="str">
        <f>IF(MONTH(B347)=12,計算リスト!$C$5,計算リスト!$C$6)</f>
        <v>×</v>
      </c>
      <c r="S347" s="34" t="str">
        <f>IF(YEAR(B347)-YEAR($B$108)&lt;=$D$55,計算リスト!$C$5,計算リスト!$C$6)</f>
        <v>×</v>
      </c>
      <c r="T347" s="34" t="str">
        <f>IF(R347&amp;S347=計算リスト!$C$5&amp;計算リスト!$C$5,計算リスト!$C$5,計算リスト!$C$6)</f>
        <v>×</v>
      </c>
      <c r="U347" s="34">
        <f>IF(T347=計算リスト!$C$5,MIN($D$57,Q347*$D$54),0)</f>
        <v>0</v>
      </c>
      <c r="V347" s="14"/>
      <c r="W347" s="1"/>
      <c r="X347" s="1"/>
      <c r="Y347" s="1"/>
      <c r="Z347" s="1"/>
      <c r="AA347" s="1"/>
    </row>
    <row r="348" spans="1:27" x14ac:dyDescent="0.15">
      <c r="A348" s="14"/>
      <c r="B348" s="17">
        <f t="shared" si="63"/>
        <v>52352</v>
      </c>
      <c r="C348" s="34">
        <f t="shared" si="64"/>
        <v>181</v>
      </c>
      <c r="D348" s="35">
        <f t="shared" si="55"/>
        <v>3.2000000000000002E-3</v>
      </c>
      <c r="E348" s="35" t="str">
        <f t="shared" ref="E348:H367" si="68">IF(F$36&lt;&gt;"",IF($B348&gt;=F$36,F$41,""),"")</f>
        <v/>
      </c>
      <c r="F348" s="35" t="str">
        <f t="shared" si="68"/>
        <v/>
      </c>
      <c r="G348" s="35" t="str">
        <f t="shared" si="68"/>
        <v/>
      </c>
      <c r="H348" s="35" t="str">
        <f t="shared" si="68"/>
        <v/>
      </c>
      <c r="I348" s="36" cm="1">
        <f t="array" ref="I348">_xlfn.IFS(H348&lt;&gt;"",H348,G348&lt;&gt;"",G348,F348&lt;&gt;"",F348,E348&lt;&gt;"",E348,D348&lt;&gt;"",D348)</f>
        <v>3.2000000000000002E-3</v>
      </c>
      <c r="J348" s="42">
        <f t="shared" si="56"/>
        <v>125854.55988056776</v>
      </c>
      <c r="K348" s="43">
        <f t="shared" si="57"/>
        <v>125854.55988056777</v>
      </c>
      <c r="L348" s="44">
        <f t="shared" si="61"/>
        <v>125854.55988056776</v>
      </c>
      <c r="M348" s="43">
        <f t="shared" si="62"/>
        <v>119925.02086026799</v>
      </c>
      <c r="N348" s="44">
        <f t="shared" si="66"/>
        <v>119925.02086026798</v>
      </c>
      <c r="O348" s="19">
        <f t="shared" si="58"/>
        <v>5929.539020299776</v>
      </c>
      <c r="P348" s="19">
        <f t="shared" si="59"/>
        <v>0</v>
      </c>
      <c r="Q348" s="45">
        <f t="shared" si="60"/>
        <v>22115846.305263888</v>
      </c>
      <c r="R348" s="34" t="str">
        <f>IF(MONTH(B348)=12,計算リスト!$C$5,計算リスト!$C$6)</f>
        <v>×</v>
      </c>
      <c r="S348" s="34" t="str">
        <f>IF(YEAR(B348)-YEAR($B$108)&lt;=$D$55,計算リスト!$C$5,計算リスト!$C$6)</f>
        <v>×</v>
      </c>
      <c r="T348" s="34" t="str">
        <f>IF(R348&amp;S348=計算リスト!$C$5&amp;計算リスト!$C$5,計算リスト!$C$5,計算リスト!$C$6)</f>
        <v>×</v>
      </c>
      <c r="U348" s="34">
        <f>IF(T348=計算リスト!$C$5,MIN($D$57,Q348*$D$54),0)</f>
        <v>0</v>
      </c>
      <c r="V348" s="14"/>
      <c r="W348" s="1"/>
      <c r="X348" s="1"/>
      <c r="Y348" s="1"/>
      <c r="Z348" s="1"/>
      <c r="AA348" s="1"/>
    </row>
    <row r="349" spans="1:27" x14ac:dyDescent="0.15">
      <c r="A349" s="14"/>
      <c r="B349" s="17">
        <f t="shared" si="63"/>
        <v>52383</v>
      </c>
      <c r="C349" s="34">
        <f t="shared" si="64"/>
        <v>180</v>
      </c>
      <c r="D349" s="35">
        <f t="shared" si="55"/>
        <v>3.2000000000000002E-3</v>
      </c>
      <c r="E349" s="35" t="str">
        <f t="shared" si="68"/>
        <v/>
      </c>
      <c r="F349" s="35" t="str">
        <f t="shared" si="68"/>
        <v/>
      </c>
      <c r="G349" s="35" t="str">
        <f t="shared" si="68"/>
        <v/>
      </c>
      <c r="H349" s="35" t="str">
        <f t="shared" si="68"/>
        <v/>
      </c>
      <c r="I349" s="36" cm="1">
        <f t="array" ref="I349">_xlfn.IFS(H349&lt;&gt;"",H349,G349&lt;&gt;"",G349,F349&lt;&gt;"",F349,E349&lt;&gt;"",E349,D349&lt;&gt;"",D349)</f>
        <v>3.2000000000000002E-3</v>
      </c>
      <c r="J349" s="42">
        <f t="shared" si="56"/>
        <v>125854.55988056776</v>
      </c>
      <c r="K349" s="43">
        <f t="shared" si="57"/>
        <v>125854.55988056776</v>
      </c>
      <c r="L349" s="44">
        <f t="shared" si="61"/>
        <v>125854.55988056776</v>
      </c>
      <c r="M349" s="43">
        <f t="shared" si="62"/>
        <v>119957.00086583072</v>
      </c>
      <c r="N349" s="44">
        <f t="shared" si="66"/>
        <v>119957.00086583072</v>
      </c>
      <c r="O349" s="19">
        <f t="shared" si="58"/>
        <v>5897.5590147370367</v>
      </c>
      <c r="P349" s="19">
        <f t="shared" si="59"/>
        <v>0</v>
      </c>
      <c r="Q349" s="45">
        <f t="shared" si="60"/>
        <v>21995889.304398056</v>
      </c>
      <c r="R349" s="34" t="str">
        <f>IF(MONTH(B349)=12,計算リスト!$C$5,計算リスト!$C$6)</f>
        <v>×</v>
      </c>
      <c r="S349" s="34" t="str">
        <f>IF(YEAR(B349)-YEAR($B$108)&lt;=$D$55,計算リスト!$C$5,計算リスト!$C$6)</f>
        <v>×</v>
      </c>
      <c r="T349" s="34" t="str">
        <f>IF(R349&amp;S349=計算リスト!$C$5&amp;計算リスト!$C$5,計算リスト!$C$5,計算リスト!$C$6)</f>
        <v>×</v>
      </c>
      <c r="U349" s="34">
        <f>IF(T349=計算リスト!$C$5,MIN($D$57,Q349*$D$54),0)</f>
        <v>0</v>
      </c>
      <c r="V349" s="14"/>
      <c r="W349" s="1"/>
      <c r="X349" s="1"/>
      <c r="Y349" s="1"/>
      <c r="Z349" s="1"/>
      <c r="AA349" s="1"/>
    </row>
    <row r="350" spans="1:27" x14ac:dyDescent="0.15">
      <c r="A350" s="14"/>
      <c r="B350" s="17">
        <f t="shared" si="63"/>
        <v>52413</v>
      </c>
      <c r="C350" s="34">
        <f t="shared" si="64"/>
        <v>179</v>
      </c>
      <c r="D350" s="35">
        <f t="shared" si="55"/>
        <v>3.2000000000000002E-3</v>
      </c>
      <c r="E350" s="35" t="str">
        <f t="shared" si="68"/>
        <v/>
      </c>
      <c r="F350" s="35" t="str">
        <f t="shared" si="68"/>
        <v/>
      </c>
      <c r="G350" s="35" t="str">
        <f t="shared" si="68"/>
        <v/>
      </c>
      <c r="H350" s="35" t="str">
        <f t="shared" si="68"/>
        <v/>
      </c>
      <c r="I350" s="36" cm="1">
        <f t="array" ref="I350">_xlfn.IFS(H350&lt;&gt;"",H350,G350&lt;&gt;"",G350,F350&lt;&gt;"",F350,E350&lt;&gt;"",E350,D350&lt;&gt;"",D350)</f>
        <v>3.2000000000000002E-3</v>
      </c>
      <c r="J350" s="42">
        <f t="shared" si="56"/>
        <v>125854.55988056776</v>
      </c>
      <c r="K350" s="43">
        <f t="shared" si="57"/>
        <v>125854.55988056771</v>
      </c>
      <c r="L350" s="44">
        <f t="shared" si="61"/>
        <v>125854.55988056771</v>
      </c>
      <c r="M350" s="43">
        <f t="shared" si="62"/>
        <v>119988.98939939489</v>
      </c>
      <c r="N350" s="44">
        <f t="shared" si="66"/>
        <v>119988.98939939489</v>
      </c>
      <c r="O350" s="19">
        <f t="shared" si="58"/>
        <v>5865.5704811728156</v>
      </c>
      <c r="P350" s="19">
        <f t="shared" si="59"/>
        <v>0</v>
      </c>
      <c r="Q350" s="45">
        <f t="shared" si="60"/>
        <v>21875900.31499866</v>
      </c>
      <c r="R350" s="34" t="str">
        <f>IF(MONTH(B350)=12,計算リスト!$C$5,計算リスト!$C$6)</f>
        <v>×</v>
      </c>
      <c r="S350" s="34" t="str">
        <f>IF(YEAR(B350)-YEAR($B$108)&lt;=$D$55,計算リスト!$C$5,計算リスト!$C$6)</f>
        <v>×</v>
      </c>
      <c r="T350" s="34" t="str">
        <f>IF(R350&amp;S350=計算リスト!$C$5&amp;計算リスト!$C$5,計算リスト!$C$5,計算リスト!$C$6)</f>
        <v>×</v>
      </c>
      <c r="U350" s="34">
        <f>IF(T350=計算リスト!$C$5,MIN($D$57,Q350*$D$54),0)</f>
        <v>0</v>
      </c>
      <c r="V350" s="14"/>
      <c r="W350" s="1"/>
      <c r="X350" s="1"/>
      <c r="Y350" s="1"/>
      <c r="Z350" s="1"/>
      <c r="AA350" s="1"/>
    </row>
    <row r="351" spans="1:27" x14ac:dyDescent="0.15">
      <c r="A351" s="14"/>
      <c r="B351" s="17">
        <f t="shared" si="63"/>
        <v>52444</v>
      </c>
      <c r="C351" s="34">
        <f t="shared" si="64"/>
        <v>178</v>
      </c>
      <c r="D351" s="35">
        <f t="shared" si="55"/>
        <v>3.2000000000000002E-3</v>
      </c>
      <c r="E351" s="35" t="str">
        <f t="shared" si="68"/>
        <v/>
      </c>
      <c r="F351" s="35" t="str">
        <f t="shared" si="68"/>
        <v/>
      </c>
      <c r="G351" s="35" t="str">
        <f t="shared" si="68"/>
        <v/>
      </c>
      <c r="H351" s="35" t="str">
        <f t="shared" si="68"/>
        <v/>
      </c>
      <c r="I351" s="36" cm="1">
        <f t="array" ref="I351">_xlfn.IFS(H351&lt;&gt;"",H351,G351&lt;&gt;"",G351,F351&lt;&gt;"",F351,E351&lt;&gt;"",E351,D351&lt;&gt;"",D351)</f>
        <v>3.2000000000000002E-3</v>
      </c>
      <c r="J351" s="42">
        <f t="shared" si="56"/>
        <v>125854.55988056776</v>
      </c>
      <c r="K351" s="43">
        <f t="shared" si="57"/>
        <v>125854.55988056774</v>
      </c>
      <c r="L351" s="44">
        <f t="shared" si="61"/>
        <v>125854.55988056774</v>
      </c>
      <c r="M351" s="43">
        <f t="shared" si="62"/>
        <v>120020.98646323476</v>
      </c>
      <c r="N351" s="44">
        <f t="shared" si="66"/>
        <v>120020.98646323476</v>
      </c>
      <c r="O351" s="19">
        <f t="shared" si="58"/>
        <v>5833.5734173329765</v>
      </c>
      <c r="P351" s="19">
        <f t="shared" si="59"/>
        <v>0</v>
      </c>
      <c r="Q351" s="45">
        <f t="shared" si="60"/>
        <v>21755879.328535426</v>
      </c>
      <c r="R351" s="34" t="str">
        <f>IF(MONTH(B351)=12,計算リスト!$C$5,計算リスト!$C$6)</f>
        <v>×</v>
      </c>
      <c r="S351" s="34" t="str">
        <f>IF(YEAR(B351)-YEAR($B$108)&lt;=$D$55,計算リスト!$C$5,計算リスト!$C$6)</f>
        <v>×</v>
      </c>
      <c r="T351" s="34" t="str">
        <f>IF(R351&amp;S351=計算リスト!$C$5&amp;計算リスト!$C$5,計算リスト!$C$5,計算リスト!$C$6)</f>
        <v>×</v>
      </c>
      <c r="U351" s="34">
        <f>IF(T351=計算リスト!$C$5,MIN($D$57,Q351*$D$54),0)</f>
        <v>0</v>
      </c>
      <c r="V351" s="14"/>
      <c r="W351" s="1"/>
      <c r="X351" s="1"/>
      <c r="Y351" s="1"/>
      <c r="Z351" s="1"/>
      <c r="AA351" s="1"/>
    </row>
    <row r="352" spans="1:27" x14ac:dyDescent="0.15">
      <c r="A352" s="14"/>
      <c r="B352" s="17">
        <f t="shared" si="63"/>
        <v>52475</v>
      </c>
      <c r="C352" s="34">
        <f t="shared" si="64"/>
        <v>177</v>
      </c>
      <c r="D352" s="35">
        <f t="shared" si="55"/>
        <v>3.2000000000000002E-3</v>
      </c>
      <c r="E352" s="35" t="str">
        <f t="shared" si="68"/>
        <v/>
      </c>
      <c r="F352" s="35" t="str">
        <f t="shared" si="68"/>
        <v/>
      </c>
      <c r="G352" s="35" t="str">
        <f t="shared" si="68"/>
        <v/>
      </c>
      <c r="H352" s="35" t="str">
        <f t="shared" si="68"/>
        <v/>
      </c>
      <c r="I352" s="36" cm="1">
        <f t="array" ref="I352">_xlfn.IFS(H352&lt;&gt;"",H352,G352&lt;&gt;"",G352,F352&lt;&gt;"",F352,E352&lt;&gt;"",E352,D352&lt;&gt;"",D352)</f>
        <v>3.2000000000000002E-3</v>
      </c>
      <c r="J352" s="42">
        <f t="shared" si="56"/>
        <v>125854.55988056776</v>
      </c>
      <c r="K352" s="43">
        <f t="shared" si="57"/>
        <v>125854.55988056774</v>
      </c>
      <c r="L352" s="44">
        <f t="shared" si="61"/>
        <v>125854.55988056774</v>
      </c>
      <c r="M352" s="43">
        <f t="shared" si="62"/>
        <v>120052.99205962496</v>
      </c>
      <c r="N352" s="44">
        <f t="shared" si="66"/>
        <v>120052.99205962496</v>
      </c>
      <c r="O352" s="19">
        <f t="shared" si="58"/>
        <v>5801.5678209427806</v>
      </c>
      <c r="P352" s="19">
        <f t="shared" si="59"/>
        <v>0</v>
      </c>
      <c r="Q352" s="45">
        <f t="shared" si="60"/>
        <v>21635826.336475801</v>
      </c>
      <c r="R352" s="34" t="str">
        <f>IF(MONTH(B352)=12,計算リスト!$C$5,計算リスト!$C$6)</f>
        <v>×</v>
      </c>
      <c r="S352" s="34" t="str">
        <f>IF(YEAR(B352)-YEAR($B$108)&lt;=$D$55,計算リスト!$C$5,計算リスト!$C$6)</f>
        <v>×</v>
      </c>
      <c r="T352" s="34" t="str">
        <f>IF(R352&amp;S352=計算リスト!$C$5&amp;計算リスト!$C$5,計算リスト!$C$5,計算リスト!$C$6)</f>
        <v>×</v>
      </c>
      <c r="U352" s="34">
        <f>IF(T352=計算リスト!$C$5,MIN($D$57,Q352*$D$54),0)</f>
        <v>0</v>
      </c>
      <c r="V352" s="14"/>
      <c r="W352" s="1"/>
      <c r="X352" s="1"/>
      <c r="Y352" s="1"/>
      <c r="Z352" s="1"/>
      <c r="AA352" s="1"/>
    </row>
    <row r="353" spans="1:27" x14ac:dyDescent="0.15">
      <c r="A353" s="14"/>
      <c r="B353" s="17">
        <f t="shared" si="63"/>
        <v>52505</v>
      </c>
      <c r="C353" s="34">
        <f t="shared" si="64"/>
        <v>176</v>
      </c>
      <c r="D353" s="35">
        <f t="shared" si="55"/>
        <v>3.2000000000000002E-3</v>
      </c>
      <c r="E353" s="35" t="str">
        <f t="shared" si="68"/>
        <v/>
      </c>
      <c r="F353" s="35" t="str">
        <f t="shared" si="68"/>
        <v/>
      </c>
      <c r="G353" s="35" t="str">
        <f t="shared" si="68"/>
        <v/>
      </c>
      <c r="H353" s="35" t="str">
        <f t="shared" si="68"/>
        <v/>
      </c>
      <c r="I353" s="36" cm="1">
        <f t="array" ref="I353">_xlfn.IFS(H353&lt;&gt;"",H353,G353&lt;&gt;"",G353,F353&lt;&gt;"",F353,E353&lt;&gt;"",E353,D353&lt;&gt;"",D353)</f>
        <v>3.2000000000000002E-3</v>
      </c>
      <c r="J353" s="42">
        <f t="shared" si="56"/>
        <v>125854.55988056776</v>
      </c>
      <c r="K353" s="43">
        <f t="shared" si="57"/>
        <v>125854.55988056774</v>
      </c>
      <c r="L353" s="44">
        <f t="shared" si="61"/>
        <v>125854.55988056774</v>
      </c>
      <c r="M353" s="43">
        <f t="shared" si="62"/>
        <v>120085.00619084087</v>
      </c>
      <c r="N353" s="44">
        <f t="shared" si="66"/>
        <v>120085.00619084087</v>
      </c>
      <c r="O353" s="19">
        <f t="shared" si="58"/>
        <v>5769.5536897268803</v>
      </c>
      <c r="P353" s="19">
        <f t="shared" si="59"/>
        <v>0</v>
      </c>
      <c r="Q353" s="45">
        <f t="shared" si="60"/>
        <v>21515741.330284961</v>
      </c>
      <c r="R353" s="34" t="str">
        <f>IF(MONTH(B353)=12,計算リスト!$C$5,計算リスト!$C$6)</f>
        <v>×</v>
      </c>
      <c r="S353" s="34" t="str">
        <f>IF(YEAR(B353)-YEAR($B$108)&lt;=$D$55,計算リスト!$C$5,計算リスト!$C$6)</f>
        <v>×</v>
      </c>
      <c r="T353" s="34" t="str">
        <f>IF(R353&amp;S353=計算リスト!$C$5&amp;計算リスト!$C$5,計算リスト!$C$5,計算リスト!$C$6)</f>
        <v>×</v>
      </c>
      <c r="U353" s="34">
        <f>IF(T353=計算リスト!$C$5,MIN($D$57,Q353*$D$54),0)</f>
        <v>0</v>
      </c>
      <c r="V353" s="14"/>
      <c r="W353" s="1"/>
      <c r="X353" s="1"/>
      <c r="Y353" s="1"/>
      <c r="Z353" s="1"/>
      <c r="AA353" s="1"/>
    </row>
    <row r="354" spans="1:27" x14ac:dyDescent="0.15">
      <c r="A354" s="14"/>
      <c r="B354" s="17">
        <f t="shared" si="63"/>
        <v>52536</v>
      </c>
      <c r="C354" s="34">
        <f t="shared" si="64"/>
        <v>175</v>
      </c>
      <c r="D354" s="35">
        <f t="shared" si="55"/>
        <v>3.2000000000000002E-3</v>
      </c>
      <c r="E354" s="35" t="str">
        <f t="shared" si="68"/>
        <v/>
      </c>
      <c r="F354" s="35" t="str">
        <f t="shared" si="68"/>
        <v/>
      </c>
      <c r="G354" s="35" t="str">
        <f t="shared" si="68"/>
        <v/>
      </c>
      <c r="H354" s="35" t="str">
        <f t="shared" si="68"/>
        <v/>
      </c>
      <c r="I354" s="36" cm="1">
        <f t="array" ref="I354">_xlfn.IFS(H354&lt;&gt;"",H354,G354&lt;&gt;"",G354,F354&lt;&gt;"",F354,E354&lt;&gt;"",E354,D354&lt;&gt;"",D354)</f>
        <v>3.2000000000000002E-3</v>
      </c>
      <c r="J354" s="42">
        <f t="shared" si="56"/>
        <v>125854.55988056776</v>
      </c>
      <c r="K354" s="43">
        <f t="shared" si="57"/>
        <v>125854.55988056776</v>
      </c>
      <c r="L354" s="44">
        <f t="shared" si="61"/>
        <v>125854.55988056776</v>
      </c>
      <c r="M354" s="43">
        <f t="shared" si="62"/>
        <v>120117.02885915844</v>
      </c>
      <c r="N354" s="44">
        <f t="shared" si="66"/>
        <v>120117.02885915844</v>
      </c>
      <c r="O354" s="19">
        <f t="shared" si="58"/>
        <v>5737.5310214093233</v>
      </c>
      <c r="P354" s="19">
        <f t="shared" si="59"/>
        <v>0</v>
      </c>
      <c r="Q354" s="45">
        <f t="shared" si="60"/>
        <v>21395624.301425803</v>
      </c>
      <c r="R354" s="34" t="str">
        <f>IF(MONTH(B354)=12,計算リスト!$C$5,計算リスト!$C$6)</f>
        <v>×</v>
      </c>
      <c r="S354" s="34" t="str">
        <f>IF(YEAR(B354)-YEAR($B$108)&lt;=$D$55,計算リスト!$C$5,計算リスト!$C$6)</f>
        <v>×</v>
      </c>
      <c r="T354" s="34" t="str">
        <f>IF(R354&amp;S354=計算リスト!$C$5&amp;計算リスト!$C$5,計算リスト!$C$5,計算リスト!$C$6)</f>
        <v>×</v>
      </c>
      <c r="U354" s="34">
        <f>IF(T354=計算リスト!$C$5,MIN($D$57,Q354*$D$54),0)</f>
        <v>0</v>
      </c>
      <c r="V354" s="14"/>
      <c r="W354" s="1"/>
      <c r="X354" s="1"/>
      <c r="Y354" s="1"/>
      <c r="Z354" s="1"/>
      <c r="AA354" s="1"/>
    </row>
    <row r="355" spans="1:27" x14ac:dyDescent="0.15">
      <c r="A355" s="14"/>
      <c r="B355" s="17">
        <f t="shared" si="63"/>
        <v>52566</v>
      </c>
      <c r="C355" s="34">
        <f t="shared" si="64"/>
        <v>174</v>
      </c>
      <c r="D355" s="35">
        <f t="shared" si="55"/>
        <v>3.2000000000000002E-3</v>
      </c>
      <c r="E355" s="35" t="str">
        <f t="shared" si="68"/>
        <v/>
      </c>
      <c r="F355" s="35" t="str">
        <f t="shared" si="68"/>
        <v/>
      </c>
      <c r="G355" s="35" t="str">
        <f t="shared" si="68"/>
        <v/>
      </c>
      <c r="H355" s="35" t="str">
        <f t="shared" si="68"/>
        <v/>
      </c>
      <c r="I355" s="36" cm="1">
        <f t="array" ref="I355">_xlfn.IFS(H355&lt;&gt;"",H355,G355&lt;&gt;"",G355,F355&lt;&gt;"",F355,E355&lt;&gt;"",E355,D355&lt;&gt;"",D355)</f>
        <v>3.2000000000000002E-3</v>
      </c>
      <c r="J355" s="42">
        <f t="shared" si="56"/>
        <v>125854.55988056776</v>
      </c>
      <c r="K355" s="43">
        <f t="shared" si="57"/>
        <v>125854.55988056773</v>
      </c>
      <c r="L355" s="44">
        <f t="shared" si="61"/>
        <v>125854.55988056773</v>
      </c>
      <c r="M355" s="43">
        <f t="shared" si="62"/>
        <v>120149.06006685417</v>
      </c>
      <c r="N355" s="44">
        <f t="shared" si="66"/>
        <v>120149.06006685417</v>
      </c>
      <c r="O355" s="19">
        <f t="shared" si="58"/>
        <v>5705.4998137135481</v>
      </c>
      <c r="P355" s="19">
        <f t="shared" si="59"/>
        <v>0</v>
      </c>
      <c r="Q355" s="45">
        <f t="shared" si="60"/>
        <v>21275475.241358951</v>
      </c>
      <c r="R355" s="34" t="str">
        <f>IF(MONTH(B355)=12,計算リスト!$C$5,計算リスト!$C$6)</f>
        <v>○</v>
      </c>
      <c r="S355" s="34" t="str">
        <f>IF(YEAR(B355)-YEAR($B$108)&lt;=$D$55,計算リスト!$C$5,計算リスト!$C$6)</f>
        <v>×</v>
      </c>
      <c r="T355" s="34" t="str">
        <f>IF(R355&amp;S355=計算リスト!$C$5&amp;計算リスト!$C$5,計算リスト!$C$5,計算リスト!$C$6)</f>
        <v>×</v>
      </c>
      <c r="U355" s="34">
        <f>IF(T355=計算リスト!$C$5,MIN($D$57,Q355*$D$54),0)</f>
        <v>0</v>
      </c>
      <c r="V355" s="14"/>
      <c r="W355" s="1"/>
      <c r="X355" s="1"/>
      <c r="Y355" s="1"/>
      <c r="Z355" s="1"/>
      <c r="AA355" s="1"/>
    </row>
    <row r="356" spans="1:27" x14ac:dyDescent="0.15">
      <c r="A356" s="14"/>
      <c r="B356" s="17">
        <f t="shared" si="63"/>
        <v>52597</v>
      </c>
      <c r="C356" s="34">
        <f t="shared" si="64"/>
        <v>173</v>
      </c>
      <c r="D356" s="35">
        <f t="shared" si="55"/>
        <v>3.2000000000000002E-3</v>
      </c>
      <c r="E356" s="35" t="str">
        <f t="shared" si="68"/>
        <v/>
      </c>
      <c r="F356" s="35" t="str">
        <f t="shared" si="68"/>
        <v/>
      </c>
      <c r="G356" s="35" t="str">
        <f t="shared" si="68"/>
        <v/>
      </c>
      <c r="H356" s="35" t="str">
        <f t="shared" si="68"/>
        <v/>
      </c>
      <c r="I356" s="36" cm="1">
        <f t="array" ref="I356">_xlfn.IFS(H356&lt;&gt;"",H356,G356&lt;&gt;"",G356,F356&lt;&gt;"",F356,E356&lt;&gt;"",E356,D356&lt;&gt;"",D356)</f>
        <v>3.2000000000000002E-3</v>
      </c>
      <c r="J356" s="42">
        <f t="shared" si="56"/>
        <v>125854.55988056776</v>
      </c>
      <c r="K356" s="43">
        <f t="shared" si="57"/>
        <v>125854.55988056777</v>
      </c>
      <c r="L356" s="44">
        <f t="shared" si="61"/>
        <v>125854.55988056776</v>
      </c>
      <c r="M356" s="43">
        <f t="shared" si="62"/>
        <v>120181.09981620539</v>
      </c>
      <c r="N356" s="44">
        <f t="shared" si="66"/>
        <v>120181.09981620537</v>
      </c>
      <c r="O356" s="19">
        <f t="shared" si="58"/>
        <v>5673.4600643623871</v>
      </c>
      <c r="P356" s="19">
        <f t="shared" si="59"/>
        <v>0</v>
      </c>
      <c r="Q356" s="45">
        <f t="shared" si="60"/>
        <v>21155294.141542744</v>
      </c>
      <c r="R356" s="34" t="str">
        <f>IF(MONTH(B356)=12,計算リスト!$C$5,計算リスト!$C$6)</f>
        <v>×</v>
      </c>
      <c r="S356" s="34" t="str">
        <f>IF(YEAR(B356)-YEAR($B$108)&lt;=$D$55,計算リスト!$C$5,計算リスト!$C$6)</f>
        <v>×</v>
      </c>
      <c r="T356" s="34" t="str">
        <f>IF(R356&amp;S356=計算リスト!$C$5&amp;計算リスト!$C$5,計算リスト!$C$5,計算リスト!$C$6)</f>
        <v>×</v>
      </c>
      <c r="U356" s="34">
        <f>IF(T356=計算リスト!$C$5,MIN($D$57,Q356*$D$54),0)</f>
        <v>0</v>
      </c>
      <c r="V356" s="14"/>
      <c r="W356" s="1"/>
      <c r="X356" s="1"/>
      <c r="Y356" s="1"/>
      <c r="Z356" s="1"/>
      <c r="AA356" s="1"/>
    </row>
    <row r="357" spans="1:27" x14ac:dyDescent="0.15">
      <c r="A357" s="14"/>
      <c r="B357" s="17">
        <f t="shared" si="63"/>
        <v>52628</v>
      </c>
      <c r="C357" s="34">
        <f t="shared" si="64"/>
        <v>172</v>
      </c>
      <c r="D357" s="35">
        <f t="shared" si="55"/>
        <v>3.2000000000000002E-3</v>
      </c>
      <c r="E357" s="35" t="str">
        <f t="shared" si="68"/>
        <v/>
      </c>
      <c r="F357" s="35" t="str">
        <f t="shared" si="68"/>
        <v/>
      </c>
      <c r="G357" s="35" t="str">
        <f t="shared" si="68"/>
        <v/>
      </c>
      <c r="H357" s="35" t="str">
        <f t="shared" si="68"/>
        <v/>
      </c>
      <c r="I357" s="36" cm="1">
        <f t="array" ref="I357">_xlfn.IFS(H357&lt;&gt;"",H357,G357&lt;&gt;"",G357,F357&lt;&gt;"",F357,E357&lt;&gt;"",E357,D357&lt;&gt;"",D357)</f>
        <v>3.2000000000000002E-3</v>
      </c>
      <c r="J357" s="42">
        <f t="shared" si="56"/>
        <v>125854.55988056776</v>
      </c>
      <c r="K357" s="43">
        <f t="shared" si="57"/>
        <v>125854.55988056776</v>
      </c>
      <c r="L357" s="44">
        <f t="shared" si="61"/>
        <v>125854.55988056776</v>
      </c>
      <c r="M357" s="43">
        <f t="shared" si="62"/>
        <v>120213.14810948969</v>
      </c>
      <c r="N357" s="44">
        <f t="shared" si="66"/>
        <v>120213.14810948969</v>
      </c>
      <c r="O357" s="19">
        <f t="shared" si="58"/>
        <v>5641.4117710780656</v>
      </c>
      <c r="P357" s="19">
        <f t="shared" si="59"/>
        <v>0</v>
      </c>
      <c r="Q357" s="45">
        <f t="shared" si="60"/>
        <v>21035080.993433256</v>
      </c>
      <c r="R357" s="34" t="str">
        <f>IF(MONTH(B357)=12,計算リスト!$C$5,計算リスト!$C$6)</f>
        <v>×</v>
      </c>
      <c r="S357" s="34" t="str">
        <f>IF(YEAR(B357)-YEAR($B$108)&lt;=$D$55,計算リスト!$C$5,計算リスト!$C$6)</f>
        <v>×</v>
      </c>
      <c r="T357" s="34" t="str">
        <f>IF(R357&amp;S357=計算リスト!$C$5&amp;計算リスト!$C$5,計算リスト!$C$5,計算リスト!$C$6)</f>
        <v>×</v>
      </c>
      <c r="U357" s="34">
        <f>IF(T357=計算リスト!$C$5,MIN($D$57,Q357*$D$54),0)</f>
        <v>0</v>
      </c>
      <c r="V357" s="14"/>
      <c r="W357" s="1"/>
      <c r="X357" s="1"/>
      <c r="Y357" s="1"/>
      <c r="Z357" s="1"/>
      <c r="AA357" s="1"/>
    </row>
    <row r="358" spans="1:27" x14ac:dyDescent="0.15">
      <c r="A358" s="14"/>
      <c r="B358" s="17">
        <f t="shared" si="63"/>
        <v>52657</v>
      </c>
      <c r="C358" s="34">
        <f t="shared" si="64"/>
        <v>171</v>
      </c>
      <c r="D358" s="35">
        <f t="shared" si="55"/>
        <v>3.2000000000000002E-3</v>
      </c>
      <c r="E358" s="35" t="str">
        <f t="shared" si="68"/>
        <v/>
      </c>
      <c r="F358" s="35" t="str">
        <f t="shared" si="68"/>
        <v/>
      </c>
      <c r="G358" s="35" t="str">
        <f t="shared" si="68"/>
        <v/>
      </c>
      <c r="H358" s="35" t="str">
        <f t="shared" si="68"/>
        <v/>
      </c>
      <c r="I358" s="36" cm="1">
        <f t="array" ref="I358">_xlfn.IFS(H358&lt;&gt;"",H358,G358&lt;&gt;"",G358,F358&lt;&gt;"",F358,E358&lt;&gt;"",E358,D358&lt;&gt;"",D358)</f>
        <v>3.2000000000000002E-3</v>
      </c>
      <c r="J358" s="42">
        <f t="shared" si="56"/>
        <v>125854.55988056776</v>
      </c>
      <c r="K358" s="43">
        <f t="shared" si="57"/>
        <v>125854.55988056777</v>
      </c>
      <c r="L358" s="44">
        <f t="shared" si="61"/>
        <v>125854.55988056776</v>
      </c>
      <c r="M358" s="43">
        <f t="shared" si="62"/>
        <v>120245.20494898557</v>
      </c>
      <c r="N358" s="44">
        <f t="shared" si="66"/>
        <v>120245.20494898556</v>
      </c>
      <c r="O358" s="19">
        <f t="shared" si="58"/>
        <v>5609.354931582202</v>
      </c>
      <c r="P358" s="19">
        <f t="shared" si="59"/>
        <v>0</v>
      </c>
      <c r="Q358" s="45">
        <f t="shared" si="60"/>
        <v>20914835.788484272</v>
      </c>
      <c r="R358" s="34" t="str">
        <f>IF(MONTH(B358)=12,計算リスト!$C$5,計算リスト!$C$6)</f>
        <v>×</v>
      </c>
      <c r="S358" s="34" t="str">
        <f>IF(YEAR(B358)-YEAR($B$108)&lt;=$D$55,計算リスト!$C$5,計算リスト!$C$6)</f>
        <v>×</v>
      </c>
      <c r="T358" s="34" t="str">
        <f>IF(R358&amp;S358=計算リスト!$C$5&amp;計算リスト!$C$5,計算リスト!$C$5,計算リスト!$C$6)</f>
        <v>×</v>
      </c>
      <c r="U358" s="34">
        <f>IF(T358=計算リスト!$C$5,MIN($D$57,Q358*$D$54),0)</f>
        <v>0</v>
      </c>
      <c r="V358" s="14"/>
      <c r="W358" s="1"/>
      <c r="X358" s="1"/>
      <c r="Y358" s="1"/>
      <c r="Z358" s="1"/>
      <c r="AA358" s="1"/>
    </row>
    <row r="359" spans="1:27" x14ac:dyDescent="0.15">
      <c r="A359" s="14"/>
      <c r="B359" s="17">
        <f t="shared" si="63"/>
        <v>52688</v>
      </c>
      <c r="C359" s="34">
        <f t="shared" si="64"/>
        <v>170</v>
      </c>
      <c r="D359" s="35">
        <f t="shared" si="55"/>
        <v>3.2000000000000002E-3</v>
      </c>
      <c r="E359" s="35" t="str">
        <f t="shared" si="68"/>
        <v/>
      </c>
      <c r="F359" s="35" t="str">
        <f t="shared" si="68"/>
        <v/>
      </c>
      <c r="G359" s="35" t="str">
        <f t="shared" si="68"/>
        <v/>
      </c>
      <c r="H359" s="35" t="str">
        <f t="shared" si="68"/>
        <v/>
      </c>
      <c r="I359" s="36" cm="1">
        <f t="array" ref="I359">_xlfn.IFS(H359&lt;&gt;"",H359,G359&lt;&gt;"",G359,F359&lt;&gt;"",F359,E359&lt;&gt;"",E359,D359&lt;&gt;"",D359)</f>
        <v>3.2000000000000002E-3</v>
      </c>
      <c r="J359" s="42">
        <f t="shared" si="56"/>
        <v>125854.55988056776</v>
      </c>
      <c r="K359" s="43">
        <f t="shared" si="57"/>
        <v>125854.55988056776</v>
      </c>
      <c r="L359" s="44">
        <f t="shared" si="61"/>
        <v>125854.55988056776</v>
      </c>
      <c r="M359" s="43">
        <f t="shared" si="62"/>
        <v>120277.27033697195</v>
      </c>
      <c r="N359" s="44">
        <f t="shared" si="66"/>
        <v>120277.27033697195</v>
      </c>
      <c r="O359" s="19">
        <f t="shared" si="58"/>
        <v>5577.2895435958062</v>
      </c>
      <c r="P359" s="19">
        <f t="shared" si="59"/>
        <v>0</v>
      </c>
      <c r="Q359" s="45">
        <f t="shared" si="60"/>
        <v>20794558.518147301</v>
      </c>
      <c r="R359" s="34" t="str">
        <f>IF(MONTH(B359)=12,計算リスト!$C$5,計算リスト!$C$6)</f>
        <v>×</v>
      </c>
      <c r="S359" s="34" t="str">
        <f>IF(YEAR(B359)-YEAR($B$108)&lt;=$D$55,計算リスト!$C$5,計算リスト!$C$6)</f>
        <v>×</v>
      </c>
      <c r="T359" s="34" t="str">
        <f>IF(R359&amp;S359=計算リスト!$C$5&amp;計算リスト!$C$5,計算リスト!$C$5,計算リスト!$C$6)</f>
        <v>×</v>
      </c>
      <c r="U359" s="34">
        <f>IF(T359=計算リスト!$C$5,MIN($D$57,Q359*$D$54),0)</f>
        <v>0</v>
      </c>
      <c r="V359" s="14"/>
      <c r="W359" s="1"/>
      <c r="X359" s="1"/>
      <c r="Y359" s="1"/>
      <c r="Z359" s="1"/>
      <c r="AA359" s="1"/>
    </row>
    <row r="360" spans="1:27" x14ac:dyDescent="0.15">
      <c r="A360" s="14"/>
      <c r="B360" s="17">
        <f t="shared" si="63"/>
        <v>52718</v>
      </c>
      <c r="C360" s="34">
        <f t="shared" si="64"/>
        <v>169</v>
      </c>
      <c r="D360" s="35">
        <f t="shared" si="55"/>
        <v>3.2000000000000002E-3</v>
      </c>
      <c r="E360" s="35" t="str">
        <f t="shared" si="68"/>
        <v/>
      </c>
      <c r="F360" s="35" t="str">
        <f t="shared" si="68"/>
        <v/>
      </c>
      <c r="G360" s="35" t="str">
        <f t="shared" si="68"/>
        <v/>
      </c>
      <c r="H360" s="35" t="str">
        <f t="shared" si="68"/>
        <v/>
      </c>
      <c r="I360" s="36" cm="1">
        <f t="array" ref="I360">_xlfn.IFS(H360&lt;&gt;"",H360,G360&lt;&gt;"",G360,F360&lt;&gt;"",F360,E360&lt;&gt;"",E360,D360&lt;&gt;"",D360)</f>
        <v>3.2000000000000002E-3</v>
      </c>
      <c r="J360" s="42">
        <f t="shared" si="56"/>
        <v>125854.55988056776</v>
      </c>
      <c r="K360" s="43">
        <f t="shared" si="57"/>
        <v>125854.5598805678</v>
      </c>
      <c r="L360" s="44">
        <f t="shared" si="61"/>
        <v>125854.55988056776</v>
      </c>
      <c r="M360" s="43">
        <f t="shared" si="62"/>
        <v>120309.34427572852</v>
      </c>
      <c r="N360" s="44">
        <f t="shared" si="66"/>
        <v>120309.34427572848</v>
      </c>
      <c r="O360" s="19">
        <f t="shared" si="58"/>
        <v>5545.2156048392808</v>
      </c>
      <c r="P360" s="19">
        <f t="shared" si="59"/>
        <v>0</v>
      </c>
      <c r="Q360" s="45">
        <f t="shared" si="60"/>
        <v>20674249.173871573</v>
      </c>
      <c r="R360" s="34" t="str">
        <f>IF(MONTH(B360)=12,計算リスト!$C$5,計算リスト!$C$6)</f>
        <v>×</v>
      </c>
      <c r="S360" s="34" t="str">
        <f>IF(YEAR(B360)-YEAR($B$108)&lt;=$D$55,計算リスト!$C$5,計算リスト!$C$6)</f>
        <v>×</v>
      </c>
      <c r="T360" s="34" t="str">
        <f>IF(R360&amp;S360=計算リスト!$C$5&amp;計算リスト!$C$5,計算リスト!$C$5,計算リスト!$C$6)</f>
        <v>×</v>
      </c>
      <c r="U360" s="34">
        <f>IF(T360=計算リスト!$C$5,MIN($D$57,Q360*$D$54),0)</f>
        <v>0</v>
      </c>
      <c r="V360" s="14"/>
      <c r="W360" s="1"/>
      <c r="X360" s="1"/>
      <c r="Y360" s="1"/>
      <c r="Z360" s="1"/>
      <c r="AA360" s="1"/>
    </row>
    <row r="361" spans="1:27" x14ac:dyDescent="0.15">
      <c r="A361" s="14"/>
      <c r="B361" s="17">
        <f t="shared" si="63"/>
        <v>52749</v>
      </c>
      <c r="C361" s="34">
        <f t="shared" si="64"/>
        <v>168</v>
      </c>
      <c r="D361" s="35">
        <f t="shared" si="55"/>
        <v>3.2000000000000002E-3</v>
      </c>
      <c r="E361" s="35" t="str">
        <f t="shared" si="68"/>
        <v/>
      </c>
      <c r="F361" s="35" t="str">
        <f t="shared" si="68"/>
        <v/>
      </c>
      <c r="G361" s="35" t="str">
        <f t="shared" si="68"/>
        <v/>
      </c>
      <c r="H361" s="35" t="str">
        <f t="shared" si="68"/>
        <v/>
      </c>
      <c r="I361" s="36" cm="1">
        <f t="array" ref="I361">_xlfn.IFS(H361&lt;&gt;"",H361,G361&lt;&gt;"",G361,F361&lt;&gt;"",F361,E361&lt;&gt;"",E361,D361&lt;&gt;"",D361)</f>
        <v>3.2000000000000002E-3</v>
      </c>
      <c r="J361" s="42">
        <f t="shared" si="56"/>
        <v>125854.55988056776</v>
      </c>
      <c r="K361" s="43">
        <f t="shared" si="57"/>
        <v>125854.5598805678</v>
      </c>
      <c r="L361" s="44">
        <f t="shared" si="61"/>
        <v>125854.55988056776</v>
      </c>
      <c r="M361" s="43">
        <f t="shared" si="62"/>
        <v>120341.42676753538</v>
      </c>
      <c r="N361" s="44">
        <f t="shared" si="66"/>
        <v>120341.42676753533</v>
      </c>
      <c r="O361" s="19">
        <f t="shared" si="58"/>
        <v>5513.1331130324197</v>
      </c>
      <c r="P361" s="19">
        <f t="shared" si="59"/>
        <v>0</v>
      </c>
      <c r="Q361" s="45">
        <f t="shared" si="60"/>
        <v>20553907.747104038</v>
      </c>
      <c r="R361" s="34" t="str">
        <f>IF(MONTH(B361)=12,計算リスト!$C$5,計算リスト!$C$6)</f>
        <v>×</v>
      </c>
      <c r="S361" s="34" t="str">
        <f>IF(YEAR(B361)-YEAR($B$108)&lt;=$D$55,計算リスト!$C$5,計算リスト!$C$6)</f>
        <v>×</v>
      </c>
      <c r="T361" s="34" t="str">
        <f>IF(R361&amp;S361=計算リスト!$C$5&amp;計算リスト!$C$5,計算リスト!$C$5,計算リスト!$C$6)</f>
        <v>×</v>
      </c>
      <c r="U361" s="34">
        <f>IF(T361=計算リスト!$C$5,MIN($D$57,Q361*$D$54),0)</f>
        <v>0</v>
      </c>
      <c r="V361" s="14"/>
      <c r="W361" s="1"/>
      <c r="X361" s="1"/>
      <c r="Y361" s="1"/>
      <c r="Z361" s="1"/>
      <c r="AA361" s="1"/>
    </row>
    <row r="362" spans="1:27" x14ac:dyDescent="0.15">
      <c r="A362" s="14"/>
      <c r="B362" s="17">
        <f t="shared" si="63"/>
        <v>52779</v>
      </c>
      <c r="C362" s="34">
        <f t="shared" si="64"/>
        <v>167</v>
      </c>
      <c r="D362" s="35">
        <f t="shared" si="55"/>
        <v>3.2000000000000002E-3</v>
      </c>
      <c r="E362" s="35" t="str">
        <f t="shared" si="68"/>
        <v/>
      </c>
      <c r="F362" s="35" t="str">
        <f t="shared" si="68"/>
        <v/>
      </c>
      <c r="G362" s="35" t="str">
        <f t="shared" si="68"/>
        <v/>
      </c>
      <c r="H362" s="35" t="str">
        <f t="shared" si="68"/>
        <v/>
      </c>
      <c r="I362" s="36" cm="1">
        <f t="array" ref="I362">_xlfn.IFS(H362&lt;&gt;"",H362,G362&lt;&gt;"",G362,F362&lt;&gt;"",F362,E362&lt;&gt;"",E362,D362&lt;&gt;"",D362)</f>
        <v>3.2000000000000002E-3</v>
      </c>
      <c r="J362" s="42">
        <f t="shared" si="56"/>
        <v>125854.55988056776</v>
      </c>
      <c r="K362" s="43">
        <f t="shared" si="57"/>
        <v>125854.5598805678</v>
      </c>
      <c r="L362" s="44">
        <f t="shared" si="61"/>
        <v>125854.55988056776</v>
      </c>
      <c r="M362" s="43">
        <f t="shared" si="62"/>
        <v>120373.5178146734</v>
      </c>
      <c r="N362" s="44">
        <f t="shared" si="66"/>
        <v>120373.51781467335</v>
      </c>
      <c r="O362" s="19">
        <f t="shared" si="58"/>
        <v>5481.0420658944104</v>
      </c>
      <c r="P362" s="19">
        <f t="shared" si="59"/>
        <v>0</v>
      </c>
      <c r="Q362" s="45">
        <f t="shared" si="60"/>
        <v>20433534.229289364</v>
      </c>
      <c r="R362" s="34" t="str">
        <f>IF(MONTH(B362)=12,計算リスト!$C$5,計算リスト!$C$6)</f>
        <v>×</v>
      </c>
      <c r="S362" s="34" t="str">
        <f>IF(YEAR(B362)-YEAR($B$108)&lt;=$D$55,計算リスト!$C$5,計算リスト!$C$6)</f>
        <v>×</v>
      </c>
      <c r="T362" s="34" t="str">
        <f>IF(R362&amp;S362=計算リスト!$C$5&amp;計算リスト!$C$5,計算リスト!$C$5,計算リスト!$C$6)</f>
        <v>×</v>
      </c>
      <c r="U362" s="34">
        <f>IF(T362=計算リスト!$C$5,MIN($D$57,Q362*$D$54),0)</f>
        <v>0</v>
      </c>
      <c r="V362" s="14"/>
      <c r="W362" s="1"/>
      <c r="X362" s="1"/>
      <c r="Y362" s="1"/>
      <c r="Z362" s="1"/>
      <c r="AA362" s="1"/>
    </row>
    <row r="363" spans="1:27" x14ac:dyDescent="0.15">
      <c r="A363" s="14"/>
      <c r="B363" s="17">
        <f t="shared" si="63"/>
        <v>52810</v>
      </c>
      <c r="C363" s="34">
        <f t="shared" si="64"/>
        <v>166</v>
      </c>
      <c r="D363" s="35">
        <f t="shared" si="55"/>
        <v>3.2000000000000002E-3</v>
      </c>
      <c r="E363" s="35" t="str">
        <f t="shared" si="68"/>
        <v/>
      </c>
      <c r="F363" s="35" t="str">
        <f t="shared" si="68"/>
        <v/>
      </c>
      <c r="G363" s="35" t="str">
        <f t="shared" si="68"/>
        <v/>
      </c>
      <c r="H363" s="35" t="str">
        <f t="shared" si="68"/>
        <v/>
      </c>
      <c r="I363" s="36" cm="1">
        <f t="array" ref="I363">_xlfn.IFS(H363&lt;&gt;"",H363,G363&lt;&gt;"",G363,F363&lt;&gt;"",F363,E363&lt;&gt;"",E363,D363&lt;&gt;"",D363)</f>
        <v>3.2000000000000002E-3</v>
      </c>
      <c r="J363" s="42">
        <f t="shared" si="56"/>
        <v>125854.55988056776</v>
      </c>
      <c r="K363" s="43">
        <f t="shared" si="57"/>
        <v>125854.55988056777</v>
      </c>
      <c r="L363" s="44">
        <f t="shared" si="61"/>
        <v>125854.55988056776</v>
      </c>
      <c r="M363" s="43">
        <f t="shared" si="62"/>
        <v>120405.61741942394</v>
      </c>
      <c r="N363" s="44">
        <f t="shared" si="66"/>
        <v>120405.61741942393</v>
      </c>
      <c r="O363" s="19">
        <f t="shared" si="58"/>
        <v>5448.9424611438308</v>
      </c>
      <c r="P363" s="19">
        <f t="shared" si="59"/>
        <v>0</v>
      </c>
      <c r="Q363" s="45">
        <f t="shared" si="60"/>
        <v>20313128.611869939</v>
      </c>
      <c r="R363" s="34" t="str">
        <f>IF(MONTH(B363)=12,計算リスト!$C$5,計算リスト!$C$6)</f>
        <v>×</v>
      </c>
      <c r="S363" s="34" t="str">
        <f>IF(YEAR(B363)-YEAR($B$108)&lt;=$D$55,計算リスト!$C$5,計算リスト!$C$6)</f>
        <v>×</v>
      </c>
      <c r="T363" s="34" t="str">
        <f>IF(R363&amp;S363=計算リスト!$C$5&amp;計算リスト!$C$5,計算リスト!$C$5,計算リスト!$C$6)</f>
        <v>×</v>
      </c>
      <c r="U363" s="34">
        <f>IF(T363=計算リスト!$C$5,MIN($D$57,Q363*$D$54),0)</f>
        <v>0</v>
      </c>
      <c r="V363" s="14"/>
      <c r="W363" s="1"/>
      <c r="X363" s="1"/>
      <c r="Y363" s="1"/>
      <c r="Z363" s="1"/>
      <c r="AA363" s="1"/>
    </row>
    <row r="364" spans="1:27" x14ac:dyDescent="0.15">
      <c r="A364" s="14"/>
      <c r="B364" s="17">
        <f t="shared" si="63"/>
        <v>52841</v>
      </c>
      <c r="C364" s="34">
        <f t="shared" si="64"/>
        <v>165</v>
      </c>
      <c r="D364" s="35">
        <f t="shared" si="55"/>
        <v>3.2000000000000002E-3</v>
      </c>
      <c r="E364" s="35" t="str">
        <f t="shared" si="68"/>
        <v/>
      </c>
      <c r="F364" s="35" t="str">
        <f t="shared" si="68"/>
        <v/>
      </c>
      <c r="G364" s="35" t="str">
        <f t="shared" si="68"/>
        <v/>
      </c>
      <c r="H364" s="35" t="str">
        <f t="shared" si="68"/>
        <v/>
      </c>
      <c r="I364" s="36" cm="1">
        <f t="array" ref="I364">_xlfn.IFS(H364&lt;&gt;"",H364,G364&lt;&gt;"",G364,F364&lt;&gt;"",F364,E364&lt;&gt;"",E364,D364&lt;&gt;"",D364)</f>
        <v>3.2000000000000002E-3</v>
      </c>
      <c r="J364" s="42">
        <f t="shared" si="56"/>
        <v>125854.55988056776</v>
      </c>
      <c r="K364" s="43">
        <f t="shared" si="57"/>
        <v>125854.55988056777</v>
      </c>
      <c r="L364" s="44">
        <f t="shared" si="61"/>
        <v>125854.55988056776</v>
      </c>
      <c r="M364" s="43">
        <f t="shared" si="62"/>
        <v>120437.72558406912</v>
      </c>
      <c r="N364" s="44">
        <f t="shared" si="66"/>
        <v>120437.72558406911</v>
      </c>
      <c r="O364" s="19">
        <f t="shared" si="58"/>
        <v>5416.8342964986505</v>
      </c>
      <c r="P364" s="19">
        <f t="shared" si="59"/>
        <v>0</v>
      </c>
      <c r="Q364" s="45">
        <f t="shared" si="60"/>
        <v>20192690.886285871</v>
      </c>
      <c r="R364" s="34" t="str">
        <f>IF(MONTH(B364)=12,計算リスト!$C$5,計算リスト!$C$6)</f>
        <v>×</v>
      </c>
      <c r="S364" s="34" t="str">
        <f>IF(YEAR(B364)-YEAR($B$108)&lt;=$D$55,計算リスト!$C$5,計算リスト!$C$6)</f>
        <v>×</v>
      </c>
      <c r="T364" s="34" t="str">
        <f>IF(R364&amp;S364=計算リスト!$C$5&amp;計算リスト!$C$5,計算リスト!$C$5,計算リスト!$C$6)</f>
        <v>×</v>
      </c>
      <c r="U364" s="34">
        <f>IF(T364=計算リスト!$C$5,MIN($D$57,Q364*$D$54),0)</f>
        <v>0</v>
      </c>
      <c r="V364" s="14"/>
      <c r="W364" s="1"/>
      <c r="X364" s="1"/>
      <c r="Y364" s="1"/>
      <c r="Z364" s="1"/>
      <c r="AA364" s="1"/>
    </row>
    <row r="365" spans="1:27" x14ac:dyDescent="0.15">
      <c r="A365" s="14"/>
      <c r="B365" s="17">
        <f t="shared" si="63"/>
        <v>52871</v>
      </c>
      <c r="C365" s="34">
        <f t="shared" si="64"/>
        <v>164</v>
      </c>
      <c r="D365" s="35">
        <f t="shared" ref="D365:D428" si="69">IF(E$36&lt;&gt;"",IF($B365&gt;=E$36,E$41,""),"")</f>
        <v>3.2000000000000002E-3</v>
      </c>
      <c r="E365" s="35" t="str">
        <f t="shared" si="68"/>
        <v/>
      </c>
      <c r="F365" s="35" t="str">
        <f t="shared" si="68"/>
        <v/>
      </c>
      <c r="G365" s="35" t="str">
        <f t="shared" si="68"/>
        <v/>
      </c>
      <c r="H365" s="35" t="str">
        <f t="shared" si="68"/>
        <v/>
      </c>
      <c r="I365" s="36" cm="1">
        <f t="array" ref="I365">_xlfn.IFS(H365&lt;&gt;"",H365,G365&lt;&gt;"",G365,F365&lt;&gt;"",F365,E365&lt;&gt;"",E365,D365&lt;&gt;"",D365)</f>
        <v>3.2000000000000002E-3</v>
      </c>
      <c r="J365" s="42">
        <f t="shared" ref="J365:J428" si="70">_xlfn.IFS(P364=0,IFERROR(_xlfn.IFS(B365=$F$38,$F$44,B365=$G$38,$G$44,B365=$H$38,$H$44,B365=$I$38,$I$44),J364),P364&gt;0,HLOOKUP(B364,$E$64:$O$69,6))</f>
        <v>125854.55988056776</v>
      </c>
      <c r="K365" s="43">
        <f t="shared" ref="K365:K428" si="71">PMT(I365/12,$C365,-$Q364)</f>
        <v>125854.5598805678</v>
      </c>
      <c r="L365" s="44">
        <f t="shared" si="61"/>
        <v>125854.55988056776</v>
      </c>
      <c r="M365" s="43">
        <f t="shared" si="62"/>
        <v>120469.84231089157</v>
      </c>
      <c r="N365" s="44">
        <f t="shared" si="66"/>
        <v>120469.84231089153</v>
      </c>
      <c r="O365" s="19">
        <f t="shared" ref="O365:O428" si="72">Q364*(I365/12)</f>
        <v>5384.7175696762324</v>
      </c>
      <c r="P365" s="19">
        <f t="shared" ref="P365:P428" si="73">IFERROR(HLOOKUP(B365,$E$64:$O$65,2,FALSE),0)</f>
        <v>0</v>
      </c>
      <c r="Q365" s="45">
        <f t="shared" ref="Q365:Q428" si="74">Q364-N365-P365</f>
        <v>20072221.043974981</v>
      </c>
      <c r="R365" s="34" t="str">
        <f>IF(MONTH(B365)=12,計算リスト!$C$5,計算リスト!$C$6)</f>
        <v>×</v>
      </c>
      <c r="S365" s="34" t="str">
        <f>IF(YEAR(B365)-YEAR($B$108)&lt;=$D$55,計算リスト!$C$5,計算リスト!$C$6)</f>
        <v>×</v>
      </c>
      <c r="T365" s="34" t="str">
        <f>IF(R365&amp;S365=計算リスト!$C$5&amp;計算リスト!$C$5,計算リスト!$C$5,計算リスト!$C$6)</f>
        <v>×</v>
      </c>
      <c r="U365" s="34">
        <f>IF(T365=計算リスト!$C$5,MIN($D$57,Q365*$D$54),0)</f>
        <v>0</v>
      </c>
      <c r="V365" s="14"/>
      <c r="W365" s="1"/>
      <c r="X365" s="1"/>
      <c r="Y365" s="1"/>
      <c r="Z365" s="1"/>
      <c r="AA365" s="1"/>
    </row>
    <row r="366" spans="1:27" x14ac:dyDescent="0.15">
      <c r="A366" s="14"/>
      <c r="B366" s="17">
        <f t="shared" si="63"/>
        <v>52902</v>
      </c>
      <c r="C366" s="34">
        <f t="shared" si="64"/>
        <v>163</v>
      </c>
      <c r="D366" s="35">
        <f t="shared" si="69"/>
        <v>3.2000000000000002E-3</v>
      </c>
      <c r="E366" s="35" t="str">
        <f t="shared" si="68"/>
        <v/>
      </c>
      <c r="F366" s="35" t="str">
        <f t="shared" si="68"/>
        <v/>
      </c>
      <c r="G366" s="35" t="str">
        <f t="shared" si="68"/>
        <v/>
      </c>
      <c r="H366" s="35" t="str">
        <f t="shared" si="68"/>
        <v/>
      </c>
      <c r="I366" s="36" cm="1">
        <f t="array" ref="I366">_xlfn.IFS(H366&lt;&gt;"",H366,G366&lt;&gt;"",G366,F366&lt;&gt;"",F366,E366&lt;&gt;"",E366,D366&lt;&gt;"",D366)</f>
        <v>3.2000000000000002E-3</v>
      </c>
      <c r="J366" s="42">
        <f t="shared" si="70"/>
        <v>125854.55988056776</v>
      </c>
      <c r="K366" s="43">
        <f t="shared" si="71"/>
        <v>125854.55988056782</v>
      </c>
      <c r="L366" s="44">
        <f t="shared" ref="L366:L429" si="75">MIN(J366,K366)</f>
        <v>125854.55988056776</v>
      </c>
      <c r="M366" s="43">
        <f t="shared" ref="M366:M429" si="76">K366-O366</f>
        <v>120501.96760217448</v>
      </c>
      <c r="N366" s="44">
        <f t="shared" si="66"/>
        <v>120501.96760217442</v>
      </c>
      <c r="O366" s="19">
        <f t="shared" si="72"/>
        <v>5352.5922783933283</v>
      </c>
      <c r="P366" s="19">
        <f t="shared" si="73"/>
        <v>0</v>
      </c>
      <c r="Q366" s="45">
        <f t="shared" si="74"/>
        <v>19951719.076372806</v>
      </c>
      <c r="R366" s="34" t="str">
        <f>IF(MONTH(B366)=12,計算リスト!$C$5,計算リスト!$C$6)</f>
        <v>×</v>
      </c>
      <c r="S366" s="34" t="str">
        <f>IF(YEAR(B366)-YEAR($B$108)&lt;=$D$55,計算リスト!$C$5,計算リスト!$C$6)</f>
        <v>×</v>
      </c>
      <c r="T366" s="34" t="str">
        <f>IF(R366&amp;S366=計算リスト!$C$5&amp;計算リスト!$C$5,計算リスト!$C$5,計算リスト!$C$6)</f>
        <v>×</v>
      </c>
      <c r="U366" s="34">
        <f>IF(T366=計算リスト!$C$5,MIN($D$57,Q366*$D$54),0)</f>
        <v>0</v>
      </c>
      <c r="V366" s="14"/>
      <c r="W366" s="1"/>
      <c r="X366" s="1"/>
      <c r="Y366" s="1"/>
      <c r="Z366" s="1"/>
      <c r="AA366" s="1"/>
    </row>
    <row r="367" spans="1:27" x14ac:dyDescent="0.15">
      <c r="A367" s="14"/>
      <c r="B367" s="17">
        <f t="shared" ref="B367:B430" si="77">EDATE(B366,1)</f>
        <v>52932</v>
      </c>
      <c r="C367" s="34">
        <f t="shared" ref="C367:C430" si="78">C366-1</f>
        <v>162</v>
      </c>
      <c r="D367" s="35">
        <f t="shared" si="69"/>
        <v>3.2000000000000002E-3</v>
      </c>
      <c r="E367" s="35" t="str">
        <f t="shared" si="68"/>
        <v/>
      </c>
      <c r="F367" s="35" t="str">
        <f t="shared" si="68"/>
        <v/>
      </c>
      <c r="G367" s="35" t="str">
        <f t="shared" si="68"/>
        <v/>
      </c>
      <c r="H367" s="35" t="str">
        <f t="shared" si="68"/>
        <v/>
      </c>
      <c r="I367" s="36" cm="1">
        <f t="array" ref="I367">_xlfn.IFS(H367&lt;&gt;"",H367,G367&lt;&gt;"",G367,F367&lt;&gt;"",F367,E367&lt;&gt;"",E367,D367&lt;&gt;"",D367)</f>
        <v>3.2000000000000002E-3</v>
      </c>
      <c r="J367" s="42">
        <f t="shared" si="70"/>
        <v>125854.55988056776</v>
      </c>
      <c r="K367" s="43">
        <f t="shared" si="71"/>
        <v>125854.55988056782</v>
      </c>
      <c r="L367" s="44">
        <f t="shared" si="75"/>
        <v>125854.55988056776</v>
      </c>
      <c r="M367" s="43">
        <f t="shared" si="76"/>
        <v>120534.10146020174</v>
      </c>
      <c r="N367" s="44">
        <f t="shared" si="66"/>
        <v>120534.10146020168</v>
      </c>
      <c r="O367" s="19">
        <f t="shared" si="72"/>
        <v>5320.4584203660816</v>
      </c>
      <c r="P367" s="19">
        <f t="shared" si="73"/>
        <v>0</v>
      </c>
      <c r="Q367" s="45">
        <f t="shared" si="74"/>
        <v>19831184.974912602</v>
      </c>
      <c r="R367" s="34" t="str">
        <f>IF(MONTH(B367)=12,計算リスト!$C$5,計算リスト!$C$6)</f>
        <v>○</v>
      </c>
      <c r="S367" s="34" t="str">
        <f>IF(YEAR(B367)-YEAR($B$108)&lt;=$D$55,計算リスト!$C$5,計算リスト!$C$6)</f>
        <v>×</v>
      </c>
      <c r="T367" s="34" t="str">
        <f>IF(R367&amp;S367=計算リスト!$C$5&amp;計算リスト!$C$5,計算リスト!$C$5,計算リスト!$C$6)</f>
        <v>×</v>
      </c>
      <c r="U367" s="34">
        <f>IF(T367=計算リスト!$C$5,MIN($D$57,Q367*$D$54),0)</f>
        <v>0</v>
      </c>
      <c r="V367" s="14"/>
      <c r="W367" s="1"/>
      <c r="X367" s="1"/>
      <c r="Y367" s="1"/>
      <c r="Z367" s="1"/>
      <c r="AA367" s="1"/>
    </row>
    <row r="368" spans="1:27" x14ac:dyDescent="0.15">
      <c r="A368" s="14"/>
      <c r="B368" s="17">
        <f t="shared" si="77"/>
        <v>52963</v>
      </c>
      <c r="C368" s="34">
        <f t="shared" si="78"/>
        <v>161</v>
      </c>
      <c r="D368" s="35">
        <f t="shared" si="69"/>
        <v>3.2000000000000002E-3</v>
      </c>
      <c r="E368" s="35" t="str">
        <f t="shared" ref="E368:H387" si="79">IF(F$36&lt;&gt;"",IF($B368&gt;=F$36,F$41,""),"")</f>
        <v/>
      </c>
      <c r="F368" s="35" t="str">
        <f t="shared" si="79"/>
        <v/>
      </c>
      <c r="G368" s="35" t="str">
        <f t="shared" si="79"/>
        <v/>
      </c>
      <c r="H368" s="35" t="str">
        <f t="shared" si="79"/>
        <v/>
      </c>
      <c r="I368" s="36" cm="1">
        <f t="array" ref="I368">_xlfn.IFS(H368&lt;&gt;"",H368,G368&lt;&gt;"",G368,F368&lt;&gt;"",F368,E368&lt;&gt;"",E368,D368&lt;&gt;"",D368)</f>
        <v>3.2000000000000002E-3</v>
      </c>
      <c r="J368" s="42">
        <f t="shared" si="70"/>
        <v>125854.55988056776</v>
      </c>
      <c r="K368" s="43">
        <f t="shared" si="71"/>
        <v>125854.55988056777</v>
      </c>
      <c r="L368" s="44">
        <f t="shared" si="75"/>
        <v>125854.55988056776</v>
      </c>
      <c r="M368" s="43">
        <f t="shared" si="76"/>
        <v>120566.24388725775</v>
      </c>
      <c r="N368" s="44">
        <f t="shared" si="66"/>
        <v>120566.24388725773</v>
      </c>
      <c r="O368" s="19">
        <f t="shared" si="72"/>
        <v>5288.3159933100278</v>
      </c>
      <c r="P368" s="19">
        <f t="shared" si="73"/>
        <v>0</v>
      </c>
      <c r="Q368" s="45">
        <f t="shared" si="74"/>
        <v>19710618.731025346</v>
      </c>
      <c r="R368" s="34" t="str">
        <f>IF(MONTH(B368)=12,計算リスト!$C$5,計算リスト!$C$6)</f>
        <v>×</v>
      </c>
      <c r="S368" s="34" t="str">
        <f>IF(YEAR(B368)-YEAR($B$108)&lt;=$D$55,計算リスト!$C$5,計算リスト!$C$6)</f>
        <v>×</v>
      </c>
      <c r="T368" s="34" t="str">
        <f>IF(R368&amp;S368=計算リスト!$C$5&amp;計算リスト!$C$5,計算リスト!$C$5,計算リスト!$C$6)</f>
        <v>×</v>
      </c>
      <c r="U368" s="34">
        <f>IF(T368=計算リスト!$C$5,MIN($D$57,Q368*$D$54),0)</f>
        <v>0</v>
      </c>
      <c r="V368" s="14"/>
      <c r="W368" s="1"/>
      <c r="X368" s="1"/>
      <c r="Y368" s="1"/>
      <c r="Z368" s="1"/>
      <c r="AA368" s="1"/>
    </row>
    <row r="369" spans="1:27" x14ac:dyDescent="0.15">
      <c r="A369" s="14"/>
      <c r="B369" s="17">
        <f t="shared" si="77"/>
        <v>52994</v>
      </c>
      <c r="C369" s="34">
        <f t="shared" si="78"/>
        <v>160</v>
      </c>
      <c r="D369" s="35">
        <f t="shared" si="69"/>
        <v>3.2000000000000002E-3</v>
      </c>
      <c r="E369" s="35" t="str">
        <f t="shared" si="79"/>
        <v/>
      </c>
      <c r="F369" s="35" t="str">
        <f t="shared" si="79"/>
        <v/>
      </c>
      <c r="G369" s="35" t="str">
        <f t="shared" si="79"/>
        <v/>
      </c>
      <c r="H369" s="35" t="str">
        <f t="shared" si="79"/>
        <v/>
      </c>
      <c r="I369" s="36" cm="1">
        <f t="array" ref="I369">_xlfn.IFS(H369&lt;&gt;"",H369,G369&lt;&gt;"",G369,F369&lt;&gt;"",F369,E369&lt;&gt;"",E369,D369&lt;&gt;"",D369)</f>
        <v>3.2000000000000002E-3</v>
      </c>
      <c r="J369" s="42">
        <f t="shared" si="70"/>
        <v>125854.55988056776</v>
      </c>
      <c r="K369" s="43">
        <f t="shared" si="71"/>
        <v>125854.5598805678</v>
      </c>
      <c r="L369" s="44">
        <f t="shared" si="75"/>
        <v>125854.55988056776</v>
      </c>
      <c r="M369" s="43">
        <f t="shared" si="76"/>
        <v>120598.39488562771</v>
      </c>
      <c r="N369" s="44">
        <f t="shared" si="66"/>
        <v>120598.39488562767</v>
      </c>
      <c r="O369" s="19">
        <f t="shared" si="72"/>
        <v>5256.1649949400926</v>
      </c>
      <c r="P369" s="19">
        <f t="shared" si="73"/>
        <v>0</v>
      </c>
      <c r="Q369" s="45">
        <f t="shared" si="74"/>
        <v>19590020.336139716</v>
      </c>
      <c r="R369" s="34" t="str">
        <f>IF(MONTH(B369)=12,計算リスト!$C$5,計算リスト!$C$6)</f>
        <v>×</v>
      </c>
      <c r="S369" s="34" t="str">
        <f>IF(YEAR(B369)-YEAR($B$108)&lt;=$D$55,計算リスト!$C$5,計算リスト!$C$6)</f>
        <v>×</v>
      </c>
      <c r="T369" s="34" t="str">
        <f>IF(R369&amp;S369=計算リスト!$C$5&amp;計算リスト!$C$5,計算リスト!$C$5,計算リスト!$C$6)</f>
        <v>×</v>
      </c>
      <c r="U369" s="34">
        <f>IF(T369=計算リスト!$C$5,MIN($D$57,Q369*$D$54),0)</f>
        <v>0</v>
      </c>
      <c r="V369" s="14"/>
      <c r="W369" s="1"/>
      <c r="X369" s="1"/>
      <c r="Y369" s="1"/>
      <c r="Z369" s="1"/>
      <c r="AA369" s="1"/>
    </row>
    <row r="370" spans="1:27" x14ac:dyDescent="0.15">
      <c r="A370" s="14"/>
      <c r="B370" s="17">
        <f t="shared" si="77"/>
        <v>53022</v>
      </c>
      <c r="C370" s="34">
        <f t="shared" si="78"/>
        <v>159</v>
      </c>
      <c r="D370" s="35">
        <f t="shared" si="69"/>
        <v>3.2000000000000002E-3</v>
      </c>
      <c r="E370" s="35" t="str">
        <f t="shared" si="79"/>
        <v/>
      </c>
      <c r="F370" s="35" t="str">
        <f t="shared" si="79"/>
        <v/>
      </c>
      <c r="G370" s="35" t="str">
        <f t="shared" si="79"/>
        <v/>
      </c>
      <c r="H370" s="35" t="str">
        <f t="shared" si="79"/>
        <v/>
      </c>
      <c r="I370" s="36" cm="1">
        <f t="array" ref="I370">_xlfn.IFS(H370&lt;&gt;"",H370,G370&lt;&gt;"",G370,F370&lt;&gt;"",F370,E370&lt;&gt;"",E370,D370&lt;&gt;"",D370)</f>
        <v>3.2000000000000002E-3</v>
      </c>
      <c r="J370" s="42">
        <f t="shared" si="70"/>
        <v>125854.55988056776</v>
      </c>
      <c r="K370" s="43">
        <f t="shared" si="71"/>
        <v>125854.55988056777</v>
      </c>
      <c r="L370" s="44">
        <f t="shared" si="75"/>
        <v>125854.55988056776</v>
      </c>
      <c r="M370" s="43">
        <f t="shared" si="76"/>
        <v>120630.55445759719</v>
      </c>
      <c r="N370" s="44">
        <f t="shared" si="66"/>
        <v>120630.55445759717</v>
      </c>
      <c r="O370" s="19">
        <f t="shared" si="72"/>
        <v>5224.0054229705911</v>
      </c>
      <c r="P370" s="19">
        <f t="shared" si="73"/>
        <v>0</v>
      </c>
      <c r="Q370" s="45">
        <f t="shared" si="74"/>
        <v>19469389.781682119</v>
      </c>
      <c r="R370" s="34" t="str">
        <f>IF(MONTH(B370)=12,計算リスト!$C$5,計算リスト!$C$6)</f>
        <v>×</v>
      </c>
      <c r="S370" s="34" t="str">
        <f>IF(YEAR(B370)-YEAR($B$108)&lt;=$D$55,計算リスト!$C$5,計算リスト!$C$6)</f>
        <v>×</v>
      </c>
      <c r="T370" s="34" t="str">
        <f>IF(R370&amp;S370=計算リスト!$C$5&amp;計算リスト!$C$5,計算リスト!$C$5,計算リスト!$C$6)</f>
        <v>×</v>
      </c>
      <c r="U370" s="34">
        <f>IF(T370=計算リスト!$C$5,MIN($D$57,Q370*$D$54),0)</f>
        <v>0</v>
      </c>
      <c r="V370" s="14"/>
      <c r="W370" s="1"/>
      <c r="X370" s="1"/>
      <c r="Y370" s="1"/>
      <c r="Z370" s="1"/>
      <c r="AA370" s="1"/>
    </row>
    <row r="371" spans="1:27" x14ac:dyDescent="0.15">
      <c r="A371" s="14"/>
      <c r="B371" s="17">
        <f t="shared" si="77"/>
        <v>53053</v>
      </c>
      <c r="C371" s="34">
        <f t="shared" si="78"/>
        <v>158</v>
      </c>
      <c r="D371" s="35">
        <f t="shared" si="69"/>
        <v>3.2000000000000002E-3</v>
      </c>
      <c r="E371" s="35" t="str">
        <f t="shared" si="79"/>
        <v/>
      </c>
      <c r="F371" s="35" t="str">
        <f t="shared" si="79"/>
        <v/>
      </c>
      <c r="G371" s="35" t="str">
        <f t="shared" si="79"/>
        <v/>
      </c>
      <c r="H371" s="35" t="str">
        <f t="shared" si="79"/>
        <v/>
      </c>
      <c r="I371" s="36" cm="1">
        <f t="array" ref="I371">_xlfn.IFS(H371&lt;&gt;"",H371,G371&lt;&gt;"",G371,F371&lt;&gt;"",F371,E371&lt;&gt;"",E371,D371&lt;&gt;"",D371)</f>
        <v>3.2000000000000002E-3</v>
      </c>
      <c r="J371" s="42">
        <f t="shared" si="70"/>
        <v>125854.55988056776</v>
      </c>
      <c r="K371" s="43">
        <f t="shared" si="71"/>
        <v>125854.5598805678</v>
      </c>
      <c r="L371" s="44">
        <f t="shared" si="75"/>
        <v>125854.55988056776</v>
      </c>
      <c r="M371" s="43">
        <f t="shared" si="76"/>
        <v>120662.72260545257</v>
      </c>
      <c r="N371" s="44">
        <f t="shared" si="66"/>
        <v>120662.72260545252</v>
      </c>
      <c r="O371" s="19">
        <f t="shared" si="72"/>
        <v>5191.8372751152319</v>
      </c>
      <c r="P371" s="19">
        <f t="shared" si="73"/>
        <v>0</v>
      </c>
      <c r="Q371" s="45">
        <f t="shared" si="74"/>
        <v>19348727.059076667</v>
      </c>
      <c r="R371" s="34" t="str">
        <f>IF(MONTH(B371)=12,計算リスト!$C$5,計算リスト!$C$6)</f>
        <v>×</v>
      </c>
      <c r="S371" s="34" t="str">
        <f>IF(YEAR(B371)-YEAR($B$108)&lt;=$D$55,計算リスト!$C$5,計算リスト!$C$6)</f>
        <v>×</v>
      </c>
      <c r="T371" s="34" t="str">
        <f>IF(R371&amp;S371=計算リスト!$C$5&amp;計算リスト!$C$5,計算リスト!$C$5,計算リスト!$C$6)</f>
        <v>×</v>
      </c>
      <c r="U371" s="34">
        <f>IF(T371=計算リスト!$C$5,MIN($D$57,Q371*$D$54),0)</f>
        <v>0</v>
      </c>
      <c r="V371" s="14"/>
      <c r="W371" s="1"/>
      <c r="X371" s="1"/>
      <c r="Y371" s="1"/>
      <c r="Z371" s="1"/>
      <c r="AA371" s="1"/>
    </row>
    <row r="372" spans="1:27" x14ac:dyDescent="0.15">
      <c r="A372" s="14"/>
      <c r="B372" s="17">
        <f t="shared" si="77"/>
        <v>53083</v>
      </c>
      <c r="C372" s="34">
        <f t="shared" si="78"/>
        <v>157</v>
      </c>
      <c r="D372" s="35">
        <f t="shared" si="69"/>
        <v>3.2000000000000002E-3</v>
      </c>
      <c r="E372" s="35" t="str">
        <f t="shared" si="79"/>
        <v/>
      </c>
      <c r="F372" s="35" t="str">
        <f t="shared" si="79"/>
        <v/>
      </c>
      <c r="G372" s="35" t="str">
        <f t="shared" si="79"/>
        <v/>
      </c>
      <c r="H372" s="35" t="str">
        <f t="shared" si="79"/>
        <v/>
      </c>
      <c r="I372" s="36" cm="1">
        <f t="array" ref="I372">_xlfn.IFS(H372&lt;&gt;"",H372,G372&lt;&gt;"",G372,F372&lt;&gt;"",F372,E372&lt;&gt;"",E372,D372&lt;&gt;"",D372)</f>
        <v>3.2000000000000002E-3</v>
      </c>
      <c r="J372" s="42">
        <f t="shared" si="70"/>
        <v>125854.55988056776</v>
      </c>
      <c r="K372" s="43">
        <f t="shared" si="71"/>
        <v>125854.55988056777</v>
      </c>
      <c r="L372" s="44">
        <f t="shared" si="75"/>
        <v>125854.55988056776</v>
      </c>
      <c r="M372" s="43">
        <f t="shared" si="76"/>
        <v>120694.89933148066</v>
      </c>
      <c r="N372" s="44">
        <f t="shared" si="66"/>
        <v>120694.89933148064</v>
      </c>
      <c r="O372" s="19">
        <f t="shared" si="72"/>
        <v>5159.6605490871116</v>
      </c>
      <c r="P372" s="19">
        <f t="shared" si="73"/>
        <v>0</v>
      </c>
      <c r="Q372" s="45">
        <f t="shared" si="74"/>
        <v>19228032.159745187</v>
      </c>
      <c r="R372" s="34" t="str">
        <f>IF(MONTH(B372)=12,計算リスト!$C$5,計算リスト!$C$6)</f>
        <v>×</v>
      </c>
      <c r="S372" s="34" t="str">
        <f>IF(YEAR(B372)-YEAR($B$108)&lt;=$D$55,計算リスト!$C$5,計算リスト!$C$6)</f>
        <v>×</v>
      </c>
      <c r="T372" s="34" t="str">
        <f>IF(R372&amp;S372=計算リスト!$C$5&amp;計算リスト!$C$5,計算リスト!$C$5,計算リスト!$C$6)</f>
        <v>×</v>
      </c>
      <c r="U372" s="34">
        <f>IF(T372=計算リスト!$C$5,MIN($D$57,Q372*$D$54),0)</f>
        <v>0</v>
      </c>
      <c r="V372" s="14"/>
      <c r="W372" s="1"/>
      <c r="X372" s="1"/>
      <c r="Y372" s="1"/>
      <c r="Z372" s="1"/>
      <c r="AA372" s="1"/>
    </row>
    <row r="373" spans="1:27" x14ac:dyDescent="0.15">
      <c r="A373" s="14"/>
      <c r="B373" s="17">
        <f t="shared" si="77"/>
        <v>53114</v>
      </c>
      <c r="C373" s="34">
        <f t="shared" si="78"/>
        <v>156</v>
      </c>
      <c r="D373" s="35">
        <f t="shared" si="69"/>
        <v>3.2000000000000002E-3</v>
      </c>
      <c r="E373" s="35" t="str">
        <f t="shared" si="79"/>
        <v/>
      </c>
      <c r="F373" s="35" t="str">
        <f t="shared" si="79"/>
        <v/>
      </c>
      <c r="G373" s="35" t="str">
        <f t="shared" si="79"/>
        <v/>
      </c>
      <c r="H373" s="35" t="str">
        <f t="shared" si="79"/>
        <v/>
      </c>
      <c r="I373" s="36" cm="1">
        <f t="array" ref="I373">_xlfn.IFS(H373&lt;&gt;"",H373,G373&lt;&gt;"",G373,F373&lt;&gt;"",F373,E373&lt;&gt;"",E373,D373&lt;&gt;"",D373)</f>
        <v>3.2000000000000002E-3</v>
      </c>
      <c r="J373" s="42">
        <f t="shared" si="70"/>
        <v>125854.55988056776</v>
      </c>
      <c r="K373" s="43">
        <f t="shared" si="71"/>
        <v>125854.55988056777</v>
      </c>
      <c r="L373" s="44">
        <f t="shared" si="75"/>
        <v>125854.55988056776</v>
      </c>
      <c r="M373" s="43">
        <f t="shared" si="76"/>
        <v>120727.08463796906</v>
      </c>
      <c r="N373" s="44">
        <f t="shared" si="66"/>
        <v>120727.08463796905</v>
      </c>
      <c r="O373" s="19">
        <f t="shared" si="72"/>
        <v>5127.4752425987162</v>
      </c>
      <c r="P373" s="19">
        <f t="shared" si="73"/>
        <v>0</v>
      </c>
      <c r="Q373" s="45">
        <f t="shared" si="74"/>
        <v>19107305.075107217</v>
      </c>
      <c r="R373" s="34" t="str">
        <f>IF(MONTH(B373)=12,計算リスト!$C$5,計算リスト!$C$6)</f>
        <v>×</v>
      </c>
      <c r="S373" s="34" t="str">
        <f>IF(YEAR(B373)-YEAR($B$108)&lt;=$D$55,計算リスト!$C$5,計算リスト!$C$6)</f>
        <v>×</v>
      </c>
      <c r="T373" s="34" t="str">
        <f>IF(R373&amp;S373=計算リスト!$C$5&amp;計算リスト!$C$5,計算リスト!$C$5,計算リスト!$C$6)</f>
        <v>×</v>
      </c>
      <c r="U373" s="34">
        <f>IF(T373=計算リスト!$C$5,MIN($D$57,Q373*$D$54),0)</f>
        <v>0</v>
      </c>
      <c r="V373" s="14"/>
      <c r="W373" s="1"/>
      <c r="X373" s="1"/>
      <c r="Y373" s="1"/>
      <c r="Z373" s="1"/>
      <c r="AA373" s="1"/>
    </row>
    <row r="374" spans="1:27" x14ac:dyDescent="0.15">
      <c r="A374" s="14"/>
      <c r="B374" s="17">
        <f t="shared" si="77"/>
        <v>53144</v>
      </c>
      <c r="C374" s="34">
        <f t="shared" si="78"/>
        <v>155</v>
      </c>
      <c r="D374" s="35">
        <f t="shared" si="69"/>
        <v>3.2000000000000002E-3</v>
      </c>
      <c r="E374" s="35" t="str">
        <f t="shared" si="79"/>
        <v/>
      </c>
      <c r="F374" s="35" t="str">
        <f t="shared" si="79"/>
        <v/>
      </c>
      <c r="G374" s="35" t="str">
        <f t="shared" si="79"/>
        <v/>
      </c>
      <c r="H374" s="35" t="str">
        <f t="shared" si="79"/>
        <v/>
      </c>
      <c r="I374" s="36" cm="1">
        <f t="array" ref="I374">_xlfn.IFS(H374&lt;&gt;"",H374,G374&lt;&gt;"",G374,F374&lt;&gt;"",F374,E374&lt;&gt;"",E374,D374&lt;&gt;"",D374)</f>
        <v>3.2000000000000002E-3</v>
      </c>
      <c r="J374" s="42">
        <f t="shared" si="70"/>
        <v>125854.55988056776</v>
      </c>
      <c r="K374" s="43">
        <f t="shared" si="71"/>
        <v>125854.55988056777</v>
      </c>
      <c r="L374" s="44">
        <f t="shared" si="75"/>
        <v>125854.55988056776</v>
      </c>
      <c r="M374" s="43">
        <f t="shared" si="76"/>
        <v>120759.27852720585</v>
      </c>
      <c r="N374" s="44">
        <f t="shared" si="66"/>
        <v>120759.27852720584</v>
      </c>
      <c r="O374" s="19">
        <f t="shared" si="72"/>
        <v>5095.2813533619246</v>
      </c>
      <c r="P374" s="19">
        <f t="shared" si="73"/>
        <v>0</v>
      </c>
      <c r="Q374" s="45">
        <f t="shared" si="74"/>
        <v>18986545.796580009</v>
      </c>
      <c r="R374" s="34" t="str">
        <f>IF(MONTH(B374)=12,計算リスト!$C$5,計算リスト!$C$6)</f>
        <v>×</v>
      </c>
      <c r="S374" s="34" t="str">
        <f>IF(YEAR(B374)-YEAR($B$108)&lt;=$D$55,計算リスト!$C$5,計算リスト!$C$6)</f>
        <v>×</v>
      </c>
      <c r="T374" s="34" t="str">
        <f>IF(R374&amp;S374=計算リスト!$C$5&amp;計算リスト!$C$5,計算リスト!$C$5,計算リスト!$C$6)</f>
        <v>×</v>
      </c>
      <c r="U374" s="34">
        <f>IF(T374=計算リスト!$C$5,MIN($D$57,Q374*$D$54),0)</f>
        <v>0</v>
      </c>
      <c r="V374" s="14"/>
      <c r="W374" s="1"/>
      <c r="X374" s="1"/>
      <c r="Y374" s="1"/>
      <c r="Z374" s="1"/>
      <c r="AA374" s="1"/>
    </row>
    <row r="375" spans="1:27" x14ac:dyDescent="0.15">
      <c r="A375" s="14"/>
      <c r="B375" s="17">
        <f t="shared" si="77"/>
        <v>53175</v>
      </c>
      <c r="C375" s="34">
        <f t="shared" si="78"/>
        <v>154</v>
      </c>
      <c r="D375" s="35">
        <f t="shared" si="69"/>
        <v>3.2000000000000002E-3</v>
      </c>
      <c r="E375" s="35" t="str">
        <f t="shared" si="79"/>
        <v/>
      </c>
      <c r="F375" s="35" t="str">
        <f t="shared" si="79"/>
        <v/>
      </c>
      <c r="G375" s="35" t="str">
        <f t="shared" si="79"/>
        <v/>
      </c>
      <c r="H375" s="35" t="str">
        <f t="shared" si="79"/>
        <v/>
      </c>
      <c r="I375" s="36" cm="1">
        <f t="array" ref="I375">_xlfn.IFS(H375&lt;&gt;"",H375,G375&lt;&gt;"",G375,F375&lt;&gt;"",F375,E375&lt;&gt;"",E375,D375&lt;&gt;"",D375)</f>
        <v>3.2000000000000002E-3</v>
      </c>
      <c r="J375" s="42">
        <f t="shared" si="70"/>
        <v>125854.55988056776</v>
      </c>
      <c r="K375" s="43">
        <f t="shared" si="71"/>
        <v>125854.55988056777</v>
      </c>
      <c r="L375" s="44">
        <f t="shared" si="75"/>
        <v>125854.55988056776</v>
      </c>
      <c r="M375" s="43">
        <f t="shared" si="76"/>
        <v>120791.48100147977</v>
      </c>
      <c r="N375" s="44">
        <f t="shared" si="66"/>
        <v>120791.48100147975</v>
      </c>
      <c r="O375" s="19">
        <f t="shared" si="72"/>
        <v>5063.0788790880024</v>
      </c>
      <c r="P375" s="19">
        <f t="shared" si="73"/>
        <v>0</v>
      </c>
      <c r="Q375" s="45">
        <f t="shared" si="74"/>
        <v>18865754.315578528</v>
      </c>
      <c r="R375" s="34" t="str">
        <f>IF(MONTH(B375)=12,計算リスト!$C$5,計算リスト!$C$6)</f>
        <v>×</v>
      </c>
      <c r="S375" s="34" t="str">
        <f>IF(YEAR(B375)-YEAR($B$108)&lt;=$D$55,計算リスト!$C$5,計算リスト!$C$6)</f>
        <v>×</v>
      </c>
      <c r="T375" s="34" t="str">
        <f>IF(R375&amp;S375=計算リスト!$C$5&amp;計算リスト!$C$5,計算リスト!$C$5,計算リスト!$C$6)</f>
        <v>×</v>
      </c>
      <c r="U375" s="34">
        <f>IF(T375=計算リスト!$C$5,MIN($D$57,Q375*$D$54),0)</f>
        <v>0</v>
      </c>
      <c r="V375" s="14"/>
      <c r="W375" s="1"/>
      <c r="X375" s="1"/>
      <c r="Y375" s="1"/>
      <c r="Z375" s="1"/>
      <c r="AA375" s="1"/>
    </row>
    <row r="376" spans="1:27" x14ac:dyDescent="0.15">
      <c r="A376" s="14"/>
      <c r="B376" s="17">
        <f t="shared" si="77"/>
        <v>53206</v>
      </c>
      <c r="C376" s="34">
        <f t="shared" si="78"/>
        <v>153</v>
      </c>
      <c r="D376" s="35">
        <f t="shared" si="69"/>
        <v>3.2000000000000002E-3</v>
      </c>
      <c r="E376" s="35" t="str">
        <f t="shared" si="79"/>
        <v/>
      </c>
      <c r="F376" s="35" t="str">
        <f t="shared" si="79"/>
        <v/>
      </c>
      <c r="G376" s="35" t="str">
        <f t="shared" si="79"/>
        <v/>
      </c>
      <c r="H376" s="35" t="str">
        <f t="shared" si="79"/>
        <v/>
      </c>
      <c r="I376" s="36" cm="1">
        <f t="array" ref="I376">_xlfn.IFS(H376&lt;&gt;"",H376,G376&lt;&gt;"",G376,F376&lt;&gt;"",F376,E376&lt;&gt;"",E376,D376&lt;&gt;"",D376)</f>
        <v>3.2000000000000002E-3</v>
      </c>
      <c r="J376" s="42">
        <f t="shared" si="70"/>
        <v>125854.55988056776</v>
      </c>
      <c r="K376" s="43">
        <f t="shared" si="71"/>
        <v>125854.55988056774</v>
      </c>
      <c r="L376" s="44">
        <f t="shared" si="75"/>
        <v>125854.55988056774</v>
      </c>
      <c r="M376" s="43">
        <f t="shared" si="76"/>
        <v>120823.69206308013</v>
      </c>
      <c r="N376" s="44">
        <f t="shared" si="66"/>
        <v>120823.69206308013</v>
      </c>
      <c r="O376" s="19">
        <f t="shared" si="72"/>
        <v>5030.8678174876077</v>
      </c>
      <c r="P376" s="19">
        <f t="shared" si="73"/>
        <v>0</v>
      </c>
      <c r="Q376" s="45">
        <f t="shared" si="74"/>
        <v>18744930.623515449</v>
      </c>
      <c r="R376" s="34" t="str">
        <f>IF(MONTH(B376)=12,計算リスト!$C$5,計算リスト!$C$6)</f>
        <v>×</v>
      </c>
      <c r="S376" s="34" t="str">
        <f>IF(YEAR(B376)-YEAR($B$108)&lt;=$D$55,計算リスト!$C$5,計算リスト!$C$6)</f>
        <v>×</v>
      </c>
      <c r="T376" s="34" t="str">
        <f>IF(R376&amp;S376=計算リスト!$C$5&amp;計算リスト!$C$5,計算リスト!$C$5,計算リスト!$C$6)</f>
        <v>×</v>
      </c>
      <c r="U376" s="34">
        <f>IF(T376=計算リスト!$C$5,MIN($D$57,Q376*$D$54),0)</f>
        <v>0</v>
      </c>
      <c r="V376" s="14"/>
      <c r="W376" s="1"/>
      <c r="X376" s="1"/>
      <c r="Y376" s="1"/>
      <c r="Z376" s="1"/>
      <c r="AA376" s="1"/>
    </row>
    <row r="377" spans="1:27" x14ac:dyDescent="0.15">
      <c r="A377" s="14"/>
      <c r="B377" s="17">
        <f t="shared" si="77"/>
        <v>53236</v>
      </c>
      <c r="C377" s="34">
        <f t="shared" si="78"/>
        <v>152</v>
      </c>
      <c r="D377" s="35">
        <f t="shared" si="69"/>
        <v>3.2000000000000002E-3</v>
      </c>
      <c r="E377" s="35" t="str">
        <f t="shared" si="79"/>
        <v/>
      </c>
      <c r="F377" s="35" t="str">
        <f t="shared" si="79"/>
        <v/>
      </c>
      <c r="G377" s="35" t="str">
        <f t="shared" si="79"/>
        <v/>
      </c>
      <c r="H377" s="35" t="str">
        <f t="shared" si="79"/>
        <v/>
      </c>
      <c r="I377" s="36" cm="1">
        <f t="array" ref="I377">_xlfn.IFS(H377&lt;&gt;"",H377,G377&lt;&gt;"",G377,F377&lt;&gt;"",F377,E377&lt;&gt;"",E377,D377&lt;&gt;"",D377)</f>
        <v>3.2000000000000002E-3</v>
      </c>
      <c r="J377" s="42">
        <f t="shared" si="70"/>
        <v>125854.55988056776</v>
      </c>
      <c r="K377" s="43">
        <f t="shared" si="71"/>
        <v>125854.55988056777</v>
      </c>
      <c r="L377" s="44">
        <f t="shared" si="75"/>
        <v>125854.55988056776</v>
      </c>
      <c r="M377" s="43">
        <f t="shared" si="76"/>
        <v>120855.91171429699</v>
      </c>
      <c r="N377" s="44">
        <f t="shared" si="66"/>
        <v>120855.91171429698</v>
      </c>
      <c r="O377" s="19">
        <f t="shared" si="72"/>
        <v>4998.6481662707865</v>
      </c>
      <c r="P377" s="19">
        <f t="shared" si="73"/>
        <v>0</v>
      </c>
      <c r="Q377" s="45">
        <f t="shared" si="74"/>
        <v>18624074.711801153</v>
      </c>
      <c r="R377" s="34" t="str">
        <f>IF(MONTH(B377)=12,計算リスト!$C$5,計算リスト!$C$6)</f>
        <v>×</v>
      </c>
      <c r="S377" s="34" t="str">
        <f>IF(YEAR(B377)-YEAR($B$108)&lt;=$D$55,計算リスト!$C$5,計算リスト!$C$6)</f>
        <v>×</v>
      </c>
      <c r="T377" s="34" t="str">
        <f>IF(R377&amp;S377=計算リスト!$C$5&amp;計算リスト!$C$5,計算リスト!$C$5,計算リスト!$C$6)</f>
        <v>×</v>
      </c>
      <c r="U377" s="34">
        <f>IF(T377=計算リスト!$C$5,MIN($D$57,Q377*$D$54),0)</f>
        <v>0</v>
      </c>
      <c r="V377" s="14"/>
      <c r="W377" s="1"/>
      <c r="X377" s="1"/>
      <c r="Y377" s="1"/>
      <c r="Z377" s="1"/>
      <c r="AA377" s="1"/>
    </row>
    <row r="378" spans="1:27" x14ac:dyDescent="0.15">
      <c r="A378" s="14"/>
      <c r="B378" s="17">
        <f t="shared" si="77"/>
        <v>53267</v>
      </c>
      <c r="C378" s="34">
        <f t="shared" si="78"/>
        <v>151</v>
      </c>
      <c r="D378" s="35">
        <f t="shared" si="69"/>
        <v>3.2000000000000002E-3</v>
      </c>
      <c r="E378" s="35" t="str">
        <f t="shared" si="79"/>
        <v/>
      </c>
      <c r="F378" s="35" t="str">
        <f t="shared" si="79"/>
        <v/>
      </c>
      <c r="G378" s="35" t="str">
        <f t="shared" si="79"/>
        <v/>
      </c>
      <c r="H378" s="35" t="str">
        <f t="shared" si="79"/>
        <v/>
      </c>
      <c r="I378" s="36" cm="1">
        <f t="array" ref="I378">_xlfn.IFS(H378&lt;&gt;"",H378,G378&lt;&gt;"",G378,F378&lt;&gt;"",F378,E378&lt;&gt;"",E378,D378&lt;&gt;"",D378)</f>
        <v>3.2000000000000002E-3</v>
      </c>
      <c r="J378" s="42">
        <f t="shared" si="70"/>
        <v>125854.55988056776</v>
      </c>
      <c r="K378" s="43">
        <f t="shared" si="71"/>
        <v>125854.55988056776</v>
      </c>
      <c r="L378" s="44">
        <f t="shared" si="75"/>
        <v>125854.55988056776</v>
      </c>
      <c r="M378" s="43">
        <f t="shared" si="76"/>
        <v>120888.13995742079</v>
      </c>
      <c r="N378" s="44">
        <f t="shared" si="66"/>
        <v>120888.13995742079</v>
      </c>
      <c r="O378" s="19">
        <f t="shared" si="72"/>
        <v>4966.4199231469747</v>
      </c>
      <c r="P378" s="19">
        <f t="shared" si="73"/>
        <v>0</v>
      </c>
      <c r="Q378" s="45">
        <f t="shared" si="74"/>
        <v>18503186.571843732</v>
      </c>
      <c r="R378" s="34" t="str">
        <f>IF(MONTH(B378)=12,計算リスト!$C$5,計算リスト!$C$6)</f>
        <v>×</v>
      </c>
      <c r="S378" s="34" t="str">
        <f>IF(YEAR(B378)-YEAR($B$108)&lt;=$D$55,計算リスト!$C$5,計算リスト!$C$6)</f>
        <v>×</v>
      </c>
      <c r="T378" s="34" t="str">
        <f>IF(R378&amp;S378=計算リスト!$C$5&amp;計算リスト!$C$5,計算リスト!$C$5,計算リスト!$C$6)</f>
        <v>×</v>
      </c>
      <c r="U378" s="34">
        <f>IF(T378=計算リスト!$C$5,MIN($D$57,Q378*$D$54),0)</f>
        <v>0</v>
      </c>
      <c r="V378" s="14"/>
      <c r="W378" s="1"/>
      <c r="X378" s="1"/>
      <c r="Y378" s="1"/>
      <c r="Z378" s="1"/>
      <c r="AA378" s="1"/>
    </row>
    <row r="379" spans="1:27" x14ac:dyDescent="0.15">
      <c r="A379" s="14"/>
      <c r="B379" s="17">
        <f t="shared" si="77"/>
        <v>53297</v>
      </c>
      <c r="C379" s="34">
        <f t="shared" si="78"/>
        <v>150</v>
      </c>
      <c r="D379" s="35">
        <f t="shared" si="69"/>
        <v>3.2000000000000002E-3</v>
      </c>
      <c r="E379" s="35" t="str">
        <f t="shared" si="79"/>
        <v/>
      </c>
      <c r="F379" s="35" t="str">
        <f t="shared" si="79"/>
        <v/>
      </c>
      <c r="G379" s="35" t="str">
        <f t="shared" si="79"/>
        <v/>
      </c>
      <c r="H379" s="35" t="str">
        <f t="shared" si="79"/>
        <v/>
      </c>
      <c r="I379" s="36" cm="1">
        <f t="array" ref="I379">_xlfn.IFS(H379&lt;&gt;"",H379,G379&lt;&gt;"",G379,F379&lt;&gt;"",F379,E379&lt;&gt;"",E379,D379&lt;&gt;"",D379)</f>
        <v>3.2000000000000002E-3</v>
      </c>
      <c r="J379" s="42">
        <f t="shared" si="70"/>
        <v>125854.55988056776</v>
      </c>
      <c r="K379" s="43">
        <f t="shared" si="71"/>
        <v>125854.55988056777</v>
      </c>
      <c r="L379" s="44">
        <f t="shared" si="75"/>
        <v>125854.55988056776</v>
      </c>
      <c r="M379" s="43">
        <f t="shared" si="76"/>
        <v>120920.37679474278</v>
      </c>
      <c r="N379" s="44">
        <f t="shared" si="66"/>
        <v>120920.37679474277</v>
      </c>
      <c r="O379" s="19">
        <f t="shared" si="72"/>
        <v>4934.183085824995</v>
      </c>
      <c r="P379" s="19">
        <f t="shared" si="73"/>
        <v>0</v>
      </c>
      <c r="Q379" s="45">
        <f t="shared" si="74"/>
        <v>18382266.195048988</v>
      </c>
      <c r="R379" s="34" t="str">
        <f>IF(MONTH(B379)=12,計算リスト!$C$5,計算リスト!$C$6)</f>
        <v>○</v>
      </c>
      <c r="S379" s="34" t="str">
        <f>IF(YEAR(B379)-YEAR($B$108)&lt;=$D$55,計算リスト!$C$5,計算リスト!$C$6)</f>
        <v>×</v>
      </c>
      <c r="T379" s="34" t="str">
        <f>IF(R379&amp;S379=計算リスト!$C$5&amp;計算リスト!$C$5,計算リスト!$C$5,計算リスト!$C$6)</f>
        <v>×</v>
      </c>
      <c r="U379" s="34">
        <f>IF(T379=計算リスト!$C$5,MIN($D$57,Q379*$D$54),0)</f>
        <v>0</v>
      </c>
      <c r="V379" s="14"/>
      <c r="W379" s="1"/>
      <c r="X379" s="1"/>
      <c r="Y379" s="1"/>
      <c r="Z379" s="1"/>
      <c r="AA379" s="1"/>
    </row>
    <row r="380" spans="1:27" x14ac:dyDescent="0.15">
      <c r="A380" s="14"/>
      <c r="B380" s="17">
        <f t="shared" si="77"/>
        <v>53328</v>
      </c>
      <c r="C380" s="34">
        <f t="shared" si="78"/>
        <v>149</v>
      </c>
      <c r="D380" s="35">
        <f t="shared" si="69"/>
        <v>3.2000000000000002E-3</v>
      </c>
      <c r="E380" s="35" t="str">
        <f t="shared" si="79"/>
        <v/>
      </c>
      <c r="F380" s="35" t="str">
        <f t="shared" si="79"/>
        <v/>
      </c>
      <c r="G380" s="35" t="str">
        <f t="shared" si="79"/>
        <v/>
      </c>
      <c r="H380" s="35" t="str">
        <f t="shared" si="79"/>
        <v/>
      </c>
      <c r="I380" s="36" cm="1">
        <f t="array" ref="I380">_xlfn.IFS(H380&lt;&gt;"",H380,G380&lt;&gt;"",G380,F380&lt;&gt;"",F380,E380&lt;&gt;"",E380,D380&lt;&gt;"",D380)</f>
        <v>3.2000000000000002E-3</v>
      </c>
      <c r="J380" s="42">
        <f t="shared" si="70"/>
        <v>125854.55988056776</v>
      </c>
      <c r="K380" s="43">
        <f t="shared" si="71"/>
        <v>125854.55988056776</v>
      </c>
      <c r="L380" s="44">
        <f t="shared" si="75"/>
        <v>125854.55988056776</v>
      </c>
      <c r="M380" s="43">
        <f t="shared" si="76"/>
        <v>120952.6222285547</v>
      </c>
      <c r="N380" s="44">
        <f t="shared" si="66"/>
        <v>120952.6222285547</v>
      </c>
      <c r="O380" s="19">
        <f t="shared" si="72"/>
        <v>4901.9376520130636</v>
      </c>
      <c r="P380" s="19">
        <f t="shared" si="73"/>
        <v>0</v>
      </c>
      <c r="Q380" s="45">
        <f t="shared" si="74"/>
        <v>18261313.572820432</v>
      </c>
      <c r="R380" s="34" t="str">
        <f>IF(MONTH(B380)=12,計算リスト!$C$5,計算リスト!$C$6)</f>
        <v>×</v>
      </c>
      <c r="S380" s="34" t="str">
        <f>IF(YEAR(B380)-YEAR($B$108)&lt;=$D$55,計算リスト!$C$5,計算リスト!$C$6)</f>
        <v>×</v>
      </c>
      <c r="T380" s="34" t="str">
        <f>IF(R380&amp;S380=計算リスト!$C$5&amp;計算リスト!$C$5,計算リスト!$C$5,計算リスト!$C$6)</f>
        <v>×</v>
      </c>
      <c r="U380" s="34">
        <f>IF(T380=計算リスト!$C$5,MIN($D$57,Q380*$D$54),0)</f>
        <v>0</v>
      </c>
      <c r="V380" s="14"/>
      <c r="W380" s="1"/>
      <c r="X380" s="1"/>
      <c r="Y380" s="1"/>
      <c r="Z380" s="1"/>
      <c r="AA380" s="1"/>
    </row>
    <row r="381" spans="1:27" x14ac:dyDescent="0.15">
      <c r="A381" s="14"/>
      <c r="B381" s="17">
        <f t="shared" si="77"/>
        <v>53359</v>
      </c>
      <c r="C381" s="34">
        <f t="shared" si="78"/>
        <v>148</v>
      </c>
      <c r="D381" s="35">
        <f t="shared" si="69"/>
        <v>3.2000000000000002E-3</v>
      </c>
      <c r="E381" s="35" t="str">
        <f t="shared" si="79"/>
        <v/>
      </c>
      <c r="F381" s="35" t="str">
        <f t="shared" si="79"/>
        <v/>
      </c>
      <c r="G381" s="35" t="str">
        <f t="shared" si="79"/>
        <v/>
      </c>
      <c r="H381" s="35" t="str">
        <f t="shared" si="79"/>
        <v/>
      </c>
      <c r="I381" s="36" cm="1">
        <f t="array" ref="I381">_xlfn.IFS(H381&lt;&gt;"",H381,G381&lt;&gt;"",G381,F381&lt;&gt;"",F381,E381&lt;&gt;"",E381,D381&lt;&gt;"",D381)</f>
        <v>3.2000000000000002E-3</v>
      </c>
      <c r="J381" s="42">
        <f t="shared" si="70"/>
        <v>125854.55988056776</v>
      </c>
      <c r="K381" s="43">
        <f t="shared" si="71"/>
        <v>125854.55988056774</v>
      </c>
      <c r="L381" s="44">
        <f t="shared" si="75"/>
        <v>125854.55988056774</v>
      </c>
      <c r="M381" s="43">
        <f t="shared" si="76"/>
        <v>120984.87626114897</v>
      </c>
      <c r="N381" s="44">
        <f t="shared" si="66"/>
        <v>120984.87626114897</v>
      </c>
      <c r="O381" s="19">
        <f t="shared" si="72"/>
        <v>4869.6836194187827</v>
      </c>
      <c r="P381" s="19">
        <f t="shared" si="73"/>
        <v>0</v>
      </c>
      <c r="Q381" s="45">
        <f t="shared" si="74"/>
        <v>18140328.696559284</v>
      </c>
      <c r="R381" s="34" t="str">
        <f>IF(MONTH(B381)=12,計算リスト!$C$5,計算リスト!$C$6)</f>
        <v>×</v>
      </c>
      <c r="S381" s="34" t="str">
        <f>IF(YEAR(B381)-YEAR($B$108)&lt;=$D$55,計算リスト!$C$5,計算リスト!$C$6)</f>
        <v>×</v>
      </c>
      <c r="T381" s="34" t="str">
        <f>IF(R381&amp;S381=計算リスト!$C$5&amp;計算リスト!$C$5,計算リスト!$C$5,計算リスト!$C$6)</f>
        <v>×</v>
      </c>
      <c r="U381" s="34">
        <f>IF(T381=計算リスト!$C$5,MIN($D$57,Q381*$D$54),0)</f>
        <v>0</v>
      </c>
      <c r="V381" s="14"/>
      <c r="W381" s="1"/>
      <c r="X381" s="1"/>
      <c r="Y381" s="1"/>
      <c r="Z381" s="1"/>
      <c r="AA381" s="1"/>
    </row>
    <row r="382" spans="1:27" x14ac:dyDescent="0.15">
      <c r="A382" s="14"/>
      <c r="B382" s="17">
        <f t="shared" si="77"/>
        <v>53387</v>
      </c>
      <c r="C382" s="34">
        <f t="shared" si="78"/>
        <v>147</v>
      </c>
      <c r="D382" s="35">
        <f t="shared" si="69"/>
        <v>3.2000000000000002E-3</v>
      </c>
      <c r="E382" s="35" t="str">
        <f t="shared" si="79"/>
        <v/>
      </c>
      <c r="F382" s="35" t="str">
        <f t="shared" si="79"/>
        <v/>
      </c>
      <c r="G382" s="35" t="str">
        <f t="shared" si="79"/>
        <v/>
      </c>
      <c r="H382" s="35" t="str">
        <f t="shared" si="79"/>
        <v/>
      </c>
      <c r="I382" s="36" cm="1">
        <f t="array" ref="I382">_xlfn.IFS(H382&lt;&gt;"",H382,G382&lt;&gt;"",G382,F382&lt;&gt;"",F382,E382&lt;&gt;"",E382,D382&lt;&gt;"",D382)</f>
        <v>3.2000000000000002E-3</v>
      </c>
      <c r="J382" s="42">
        <f t="shared" si="70"/>
        <v>125854.55988056776</v>
      </c>
      <c r="K382" s="43">
        <f t="shared" si="71"/>
        <v>125854.55988056776</v>
      </c>
      <c r="L382" s="44">
        <f t="shared" si="75"/>
        <v>125854.55988056776</v>
      </c>
      <c r="M382" s="43">
        <f t="shared" si="76"/>
        <v>121017.13889481862</v>
      </c>
      <c r="N382" s="44">
        <f t="shared" si="66"/>
        <v>121017.13889481862</v>
      </c>
      <c r="O382" s="19">
        <f t="shared" si="72"/>
        <v>4837.4209857491423</v>
      </c>
      <c r="P382" s="19">
        <f t="shared" si="73"/>
        <v>0</v>
      </c>
      <c r="Q382" s="45">
        <f t="shared" si="74"/>
        <v>18019311.557664465</v>
      </c>
      <c r="R382" s="34" t="str">
        <f>IF(MONTH(B382)=12,計算リスト!$C$5,計算リスト!$C$6)</f>
        <v>×</v>
      </c>
      <c r="S382" s="34" t="str">
        <f>IF(YEAR(B382)-YEAR($B$108)&lt;=$D$55,計算リスト!$C$5,計算リスト!$C$6)</f>
        <v>×</v>
      </c>
      <c r="T382" s="34" t="str">
        <f>IF(R382&amp;S382=計算リスト!$C$5&amp;計算リスト!$C$5,計算リスト!$C$5,計算リスト!$C$6)</f>
        <v>×</v>
      </c>
      <c r="U382" s="34">
        <f>IF(T382=計算リスト!$C$5,MIN($D$57,Q382*$D$54),0)</f>
        <v>0</v>
      </c>
      <c r="V382" s="14"/>
      <c r="W382" s="1"/>
      <c r="X382" s="1"/>
      <c r="Y382" s="1"/>
      <c r="Z382" s="1"/>
      <c r="AA382" s="1"/>
    </row>
    <row r="383" spans="1:27" x14ac:dyDescent="0.15">
      <c r="A383" s="14"/>
      <c r="B383" s="17">
        <f t="shared" si="77"/>
        <v>53418</v>
      </c>
      <c r="C383" s="34">
        <f t="shared" si="78"/>
        <v>146</v>
      </c>
      <c r="D383" s="35">
        <f t="shared" si="69"/>
        <v>3.2000000000000002E-3</v>
      </c>
      <c r="E383" s="35" t="str">
        <f t="shared" si="79"/>
        <v/>
      </c>
      <c r="F383" s="35" t="str">
        <f t="shared" si="79"/>
        <v/>
      </c>
      <c r="G383" s="35" t="str">
        <f t="shared" si="79"/>
        <v/>
      </c>
      <c r="H383" s="35" t="str">
        <f t="shared" si="79"/>
        <v/>
      </c>
      <c r="I383" s="36" cm="1">
        <f t="array" ref="I383">_xlfn.IFS(H383&lt;&gt;"",H383,G383&lt;&gt;"",G383,F383&lt;&gt;"",F383,E383&lt;&gt;"",E383,D383&lt;&gt;"",D383)</f>
        <v>3.2000000000000002E-3</v>
      </c>
      <c r="J383" s="42">
        <f t="shared" si="70"/>
        <v>125854.55988056776</v>
      </c>
      <c r="K383" s="43">
        <f t="shared" si="71"/>
        <v>125854.55988056774</v>
      </c>
      <c r="L383" s="44">
        <f t="shared" si="75"/>
        <v>125854.55988056774</v>
      </c>
      <c r="M383" s="43">
        <f t="shared" si="76"/>
        <v>121049.41013185722</v>
      </c>
      <c r="N383" s="44">
        <f t="shared" si="66"/>
        <v>121049.41013185722</v>
      </c>
      <c r="O383" s="19">
        <f t="shared" si="72"/>
        <v>4805.1497487105244</v>
      </c>
      <c r="P383" s="19">
        <f t="shared" si="73"/>
        <v>0</v>
      </c>
      <c r="Q383" s="45">
        <f t="shared" si="74"/>
        <v>17898262.147532608</v>
      </c>
      <c r="R383" s="34" t="str">
        <f>IF(MONTH(B383)=12,計算リスト!$C$5,計算リスト!$C$6)</f>
        <v>×</v>
      </c>
      <c r="S383" s="34" t="str">
        <f>IF(YEAR(B383)-YEAR($B$108)&lt;=$D$55,計算リスト!$C$5,計算リスト!$C$6)</f>
        <v>×</v>
      </c>
      <c r="T383" s="34" t="str">
        <f>IF(R383&amp;S383=計算リスト!$C$5&amp;計算リスト!$C$5,計算リスト!$C$5,計算リスト!$C$6)</f>
        <v>×</v>
      </c>
      <c r="U383" s="34">
        <f>IF(T383=計算リスト!$C$5,MIN($D$57,Q383*$D$54),0)</f>
        <v>0</v>
      </c>
      <c r="V383" s="14"/>
      <c r="W383" s="1"/>
      <c r="X383" s="1"/>
      <c r="Y383" s="1"/>
      <c r="Z383" s="1"/>
      <c r="AA383" s="1"/>
    </row>
    <row r="384" spans="1:27" x14ac:dyDescent="0.15">
      <c r="A384" s="14"/>
      <c r="B384" s="17">
        <f t="shared" si="77"/>
        <v>53448</v>
      </c>
      <c r="C384" s="34">
        <f t="shared" si="78"/>
        <v>145</v>
      </c>
      <c r="D384" s="35">
        <f t="shared" si="69"/>
        <v>3.2000000000000002E-3</v>
      </c>
      <c r="E384" s="35" t="str">
        <f t="shared" si="79"/>
        <v/>
      </c>
      <c r="F384" s="35" t="str">
        <f t="shared" si="79"/>
        <v/>
      </c>
      <c r="G384" s="35" t="str">
        <f t="shared" si="79"/>
        <v/>
      </c>
      <c r="H384" s="35" t="str">
        <f t="shared" si="79"/>
        <v/>
      </c>
      <c r="I384" s="36" cm="1">
        <f t="array" ref="I384">_xlfn.IFS(H384&lt;&gt;"",H384,G384&lt;&gt;"",G384,F384&lt;&gt;"",F384,E384&lt;&gt;"",E384,D384&lt;&gt;"",D384)</f>
        <v>3.2000000000000002E-3</v>
      </c>
      <c r="J384" s="42">
        <f t="shared" si="70"/>
        <v>125854.55988056776</v>
      </c>
      <c r="K384" s="43">
        <f t="shared" si="71"/>
        <v>125854.55988056774</v>
      </c>
      <c r="L384" s="44">
        <f t="shared" si="75"/>
        <v>125854.55988056774</v>
      </c>
      <c r="M384" s="43">
        <f t="shared" si="76"/>
        <v>121081.68997455905</v>
      </c>
      <c r="N384" s="44">
        <f t="shared" ref="N384:N447" si="80">L384-O384</f>
        <v>121081.68997455905</v>
      </c>
      <c r="O384" s="19">
        <f t="shared" si="72"/>
        <v>4772.8699060086956</v>
      </c>
      <c r="P384" s="19">
        <f t="shared" si="73"/>
        <v>0</v>
      </c>
      <c r="Q384" s="45">
        <f t="shared" si="74"/>
        <v>17777180.457558051</v>
      </c>
      <c r="R384" s="34" t="str">
        <f>IF(MONTH(B384)=12,計算リスト!$C$5,計算リスト!$C$6)</f>
        <v>×</v>
      </c>
      <c r="S384" s="34" t="str">
        <f>IF(YEAR(B384)-YEAR($B$108)&lt;=$D$55,計算リスト!$C$5,計算リスト!$C$6)</f>
        <v>×</v>
      </c>
      <c r="T384" s="34" t="str">
        <f>IF(R384&amp;S384=計算リスト!$C$5&amp;計算リスト!$C$5,計算リスト!$C$5,計算リスト!$C$6)</f>
        <v>×</v>
      </c>
      <c r="U384" s="34">
        <f>IF(T384=計算リスト!$C$5,MIN($D$57,Q384*$D$54),0)</f>
        <v>0</v>
      </c>
      <c r="V384" s="14"/>
      <c r="W384" s="1"/>
      <c r="X384" s="1"/>
      <c r="Y384" s="1"/>
      <c r="Z384" s="1"/>
      <c r="AA384" s="1"/>
    </row>
    <row r="385" spans="1:27" x14ac:dyDescent="0.15">
      <c r="A385" s="14"/>
      <c r="B385" s="17">
        <f t="shared" si="77"/>
        <v>53479</v>
      </c>
      <c r="C385" s="34">
        <f t="shared" si="78"/>
        <v>144</v>
      </c>
      <c r="D385" s="35">
        <f t="shared" si="69"/>
        <v>3.2000000000000002E-3</v>
      </c>
      <c r="E385" s="35" t="str">
        <f t="shared" si="79"/>
        <v/>
      </c>
      <c r="F385" s="35" t="str">
        <f t="shared" si="79"/>
        <v/>
      </c>
      <c r="G385" s="35" t="str">
        <f t="shared" si="79"/>
        <v/>
      </c>
      <c r="H385" s="35" t="str">
        <f t="shared" si="79"/>
        <v/>
      </c>
      <c r="I385" s="36" cm="1">
        <f t="array" ref="I385">_xlfn.IFS(H385&lt;&gt;"",H385,G385&lt;&gt;"",G385,F385&lt;&gt;"",F385,E385&lt;&gt;"",E385,D385&lt;&gt;"",D385)</f>
        <v>3.2000000000000002E-3</v>
      </c>
      <c r="J385" s="42">
        <f t="shared" si="70"/>
        <v>125854.55988056776</v>
      </c>
      <c r="K385" s="43">
        <f t="shared" si="71"/>
        <v>125854.55988056777</v>
      </c>
      <c r="L385" s="44">
        <f t="shared" si="75"/>
        <v>125854.55988056776</v>
      </c>
      <c r="M385" s="43">
        <f t="shared" si="76"/>
        <v>121113.97842521896</v>
      </c>
      <c r="N385" s="44">
        <f t="shared" si="80"/>
        <v>121113.97842521894</v>
      </c>
      <c r="O385" s="19">
        <f t="shared" si="72"/>
        <v>4740.5814553488135</v>
      </c>
      <c r="P385" s="19">
        <f t="shared" si="73"/>
        <v>0</v>
      </c>
      <c r="Q385" s="45">
        <f t="shared" si="74"/>
        <v>17656066.479132831</v>
      </c>
      <c r="R385" s="34" t="str">
        <f>IF(MONTH(B385)=12,計算リスト!$C$5,計算リスト!$C$6)</f>
        <v>×</v>
      </c>
      <c r="S385" s="34" t="str">
        <f>IF(YEAR(B385)-YEAR($B$108)&lt;=$D$55,計算リスト!$C$5,計算リスト!$C$6)</f>
        <v>×</v>
      </c>
      <c r="T385" s="34" t="str">
        <f>IF(R385&amp;S385=計算リスト!$C$5&amp;計算リスト!$C$5,計算リスト!$C$5,計算リスト!$C$6)</f>
        <v>×</v>
      </c>
      <c r="U385" s="34">
        <f>IF(T385=計算リスト!$C$5,MIN($D$57,Q385*$D$54),0)</f>
        <v>0</v>
      </c>
      <c r="V385" s="14"/>
      <c r="W385" s="1"/>
      <c r="X385" s="1"/>
      <c r="Y385" s="1"/>
      <c r="Z385" s="1"/>
      <c r="AA385" s="1"/>
    </row>
    <row r="386" spans="1:27" x14ac:dyDescent="0.15">
      <c r="A386" s="14"/>
      <c r="B386" s="17">
        <f t="shared" si="77"/>
        <v>53509</v>
      </c>
      <c r="C386" s="34">
        <f t="shared" si="78"/>
        <v>143</v>
      </c>
      <c r="D386" s="35">
        <f t="shared" si="69"/>
        <v>3.2000000000000002E-3</v>
      </c>
      <c r="E386" s="35" t="str">
        <f t="shared" si="79"/>
        <v/>
      </c>
      <c r="F386" s="35" t="str">
        <f t="shared" si="79"/>
        <v/>
      </c>
      <c r="G386" s="35" t="str">
        <f t="shared" si="79"/>
        <v/>
      </c>
      <c r="H386" s="35" t="str">
        <f t="shared" si="79"/>
        <v/>
      </c>
      <c r="I386" s="36" cm="1">
        <f t="array" ref="I386">_xlfn.IFS(H386&lt;&gt;"",H386,G386&lt;&gt;"",G386,F386&lt;&gt;"",F386,E386&lt;&gt;"",E386,D386&lt;&gt;"",D386)</f>
        <v>3.2000000000000002E-3</v>
      </c>
      <c r="J386" s="42">
        <f t="shared" si="70"/>
        <v>125854.55988056776</v>
      </c>
      <c r="K386" s="43">
        <f t="shared" si="71"/>
        <v>125854.55988056776</v>
      </c>
      <c r="L386" s="44">
        <f t="shared" si="75"/>
        <v>125854.55988056776</v>
      </c>
      <c r="M386" s="43">
        <f t="shared" si="76"/>
        <v>121146.27548613233</v>
      </c>
      <c r="N386" s="44">
        <f t="shared" si="80"/>
        <v>121146.27548613233</v>
      </c>
      <c r="O386" s="19">
        <f t="shared" si="72"/>
        <v>4708.2843944354217</v>
      </c>
      <c r="P386" s="19">
        <f t="shared" si="73"/>
        <v>0</v>
      </c>
      <c r="Q386" s="45">
        <f t="shared" si="74"/>
        <v>17534920.203646697</v>
      </c>
      <c r="R386" s="34" t="str">
        <f>IF(MONTH(B386)=12,計算リスト!$C$5,計算リスト!$C$6)</f>
        <v>×</v>
      </c>
      <c r="S386" s="34" t="str">
        <f>IF(YEAR(B386)-YEAR($B$108)&lt;=$D$55,計算リスト!$C$5,計算リスト!$C$6)</f>
        <v>×</v>
      </c>
      <c r="T386" s="34" t="str">
        <f>IF(R386&amp;S386=計算リスト!$C$5&amp;計算リスト!$C$5,計算リスト!$C$5,計算リスト!$C$6)</f>
        <v>×</v>
      </c>
      <c r="U386" s="34">
        <f>IF(T386=計算リスト!$C$5,MIN($D$57,Q386*$D$54),0)</f>
        <v>0</v>
      </c>
      <c r="V386" s="14"/>
      <c r="W386" s="1"/>
      <c r="X386" s="1"/>
      <c r="Y386" s="1"/>
      <c r="Z386" s="1"/>
      <c r="AA386" s="1"/>
    </row>
    <row r="387" spans="1:27" x14ac:dyDescent="0.15">
      <c r="A387" s="14"/>
      <c r="B387" s="17">
        <f t="shared" si="77"/>
        <v>53540</v>
      </c>
      <c r="C387" s="34">
        <f t="shared" si="78"/>
        <v>142</v>
      </c>
      <c r="D387" s="35">
        <f t="shared" si="69"/>
        <v>3.2000000000000002E-3</v>
      </c>
      <c r="E387" s="35" t="str">
        <f t="shared" si="79"/>
        <v/>
      </c>
      <c r="F387" s="35" t="str">
        <f t="shared" si="79"/>
        <v/>
      </c>
      <c r="G387" s="35" t="str">
        <f t="shared" si="79"/>
        <v/>
      </c>
      <c r="H387" s="35" t="str">
        <f t="shared" si="79"/>
        <v/>
      </c>
      <c r="I387" s="36" cm="1">
        <f t="array" ref="I387">_xlfn.IFS(H387&lt;&gt;"",H387,G387&lt;&gt;"",G387,F387&lt;&gt;"",F387,E387&lt;&gt;"",E387,D387&lt;&gt;"",D387)</f>
        <v>3.2000000000000002E-3</v>
      </c>
      <c r="J387" s="42">
        <f t="shared" si="70"/>
        <v>125854.55988056776</v>
      </c>
      <c r="K387" s="43">
        <f t="shared" si="71"/>
        <v>125854.55988056776</v>
      </c>
      <c r="L387" s="44">
        <f t="shared" si="75"/>
        <v>125854.55988056776</v>
      </c>
      <c r="M387" s="43">
        <f t="shared" si="76"/>
        <v>121178.58115959531</v>
      </c>
      <c r="N387" s="44">
        <f t="shared" si="80"/>
        <v>121178.58115959531</v>
      </c>
      <c r="O387" s="19">
        <f t="shared" si="72"/>
        <v>4675.9787209724527</v>
      </c>
      <c r="P387" s="19">
        <f t="shared" si="73"/>
        <v>0</v>
      </c>
      <c r="Q387" s="45">
        <f t="shared" si="74"/>
        <v>17413741.622487102</v>
      </c>
      <c r="R387" s="34" t="str">
        <f>IF(MONTH(B387)=12,計算リスト!$C$5,計算リスト!$C$6)</f>
        <v>×</v>
      </c>
      <c r="S387" s="34" t="str">
        <f>IF(YEAR(B387)-YEAR($B$108)&lt;=$D$55,計算リスト!$C$5,計算リスト!$C$6)</f>
        <v>×</v>
      </c>
      <c r="T387" s="34" t="str">
        <f>IF(R387&amp;S387=計算リスト!$C$5&amp;計算リスト!$C$5,計算リスト!$C$5,計算リスト!$C$6)</f>
        <v>×</v>
      </c>
      <c r="U387" s="34">
        <f>IF(T387=計算リスト!$C$5,MIN($D$57,Q387*$D$54),0)</f>
        <v>0</v>
      </c>
      <c r="V387" s="14"/>
      <c r="W387" s="1"/>
      <c r="X387" s="1"/>
      <c r="Y387" s="1"/>
      <c r="Z387" s="1"/>
      <c r="AA387" s="1"/>
    </row>
    <row r="388" spans="1:27" x14ac:dyDescent="0.15">
      <c r="A388" s="14"/>
      <c r="B388" s="17">
        <f t="shared" si="77"/>
        <v>53571</v>
      </c>
      <c r="C388" s="34">
        <f t="shared" si="78"/>
        <v>141</v>
      </c>
      <c r="D388" s="35">
        <f t="shared" si="69"/>
        <v>3.2000000000000002E-3</v>
      </c>
      <c r="E388" s="35" t="str">
        <f t="shared" ref="E388:H407" si="81">IF(F$36&lt;&gt;"",IF($B388&gt;=F$36,F$41,""),"")</f>
        <v/>
      </c>
      <c r="F388" s="35" t="str">
        <f t="shared" si="81"/>
        <v/>
      </c>
      <c r="G388" s="35" t="str">
        <f t="shared" si="81"/>
        <v/>
      </c>
      <c r="H388" s="35" t="str">
        <f t="shared" si="81"/>
        <v/>
      </c>
      <c r="I388" s="36" cm="1">
        <f t="array" ref="I388">_xlfn.IFS(H388&lt;&gt;"",H388,G388&lt;&gt;"",G388,F388&lt;&gt;"",F388,E388&lt;&gt;"",E388,D388&lt;&gt;"",D388)</f>
        <v>3.2000000000000002E-3</v>
      </c>
      <c r="J388" s="42">
        <f t="shared" si="70"/>
        <v>125854.55988056776</v>
      </c>
      <c r="K388" s="43">
        <f t="shared" si="71"/>
        <v>125854.55988056776</v>
      </c>
      <c r="L388" s="44">
        <f t="shared" si="75"/>
        <v>125854.55988056776</v>
      </c>
      <c r="M388" s="43">
        <f t="shared" si="76"/>
        <v>121210.89544790454</v>
      </c>
      <c r="N388" s="44">
        <f t="shared" si="80"/>
        <v>121210.89544790454</v>
      </c>
      <c r="O388" s="19">
        <f t="shared" si="72"/>
        <v>4643.6644326632277</v>
      </c>
      <c r="P388" s="19">
        <f t="shared" si="73"/>
        <v>0</v>
      </c>
      <c r="Q388" s="45">
        <f t="shared" si="74"/>
        <v>17292530.727039196</v>
      </c>
      <c r="R388" s="34" t="str">
        <f>IF(MONTH(B388)=12,計算リスト!$C$5,計算リスト!$C$6)</f>
        <v>×</v>
      </c>
      <c r="S388" s="34" t="str">
        <f>IF(YEAR(B388)-YEAR($B$108)&lt;=$D$55,計算リスト!$C$5,計算リスト!$C$6)</f>
        <v>×</v>
      </c>
      <c r="T388" s="34" t="str">
        <f>IF(R388&amp;S388=計算リスト!$C$5&amp;計算リスト!$C$5,計算リスト!$C$5,計算リスト!$C$6)</f>
        <v>×</v>
      </c>
      <c r="U388" s="34">
        <f>IF(T388=計算リスト!$C$5,MIN($D$57,Q388*$D$54),0)</f>
        <v>0</v>
      </c>
      <c r="V388" s="14"/>
      <c r="W388" s="1"/>
      <c r="X388" s="1"/>
      <c r="Y388" s="1"/>
      <c r="Z388" s="1"/>
      <c r="AA388" s="1"/>
    </row>
    <row r="389" spans="1:27" x14ac:dyDescent="0.15">
      <c r="A389" s="14"/>
      <c r="B389" s="17">
        <f t="shared" si="77"/>
        <v>53601</v>
      </c>
      <c r="C389" s="34">
        <f t="shared" si="78"/>
        <v>140</v>
      </c>
      <c r="D389" s="35">
        <f t="shared" si="69"/>
        <v>3.2000000000000002E-3</v>
      </c>
      <c r="E389" s="35" t="str">
        <f t="shared" si="81"/>
        <v/>
      </c>
      <c r="F389" s="35" t="str">
        <f t="shared" si="81"/>
        <v/>
      </c>
      <c r="G389" s="35" t="str">
        <f t="shared" si="81"/>
        <v/>
      </c>
      <c r="H389" s="35" t="str">
        <f t="shared" si="81"/>
        <v/>
      </c>
      <c r="I389" s="36" cm="1">
        <f t="array" ref="I389">_xlfn.IFS(H389&lt;&gt;"",H389,G389&lt;&gt;"",G389,F389&lt;&gt;"",F389,E389&lt;&gt;"",E389,D389&lt;&gt;"",D389)</f>
        <v>3.2000000000000002E-3</v>
      </c>
      <c r="J389" s="42">
        <f t="shared" si="70"/>
        <v>125854.55988056776</v>
      </c>
      <c r="K389" s="43">
        <f t="shared" si="71"/>
        <v>125854.55988056774</v>
      </c>
      <c r="L389" s="44">
        <f t="shared" si="75"/>
        <v>125854.55988056774</v>
      </c>
      <c r="M389" s="43">
        <f t="shared" si="76"/>
        <v>121243.2183533573</v>
      </c>
      <c r="N389" s="44">
        <f t="shared" si="80"/>
        <v>121243.2183533573</v>
      </c>
      <c r="O389" s="19">
        <f t="shared" si="72"/>
        <v>4611.3415272104521</v>
      </c>
      <c r="P389" s="19">
        <f t="shared" si="73"/>
        <v>0</v>
      </c>
      <c r="Q389" s="45">
        <f t="shared" si="74"/>
        <v>17171287.508685838</v>
      </c>
      <c r="R389" s="34" t="str">
        <f>IF(MONTH(B389)=12,計算リスト!$C$5,計算リスト!$C$6)</f>
        <v>×</v>
      </c>
      <c r="S389" s="34" t="str">
        <f>IF(YEAR(B389)-YEAR($B$108)&lt;=$D$55,計算リスト!$C$5,計算リスト!$C$6)</f>
        <v>×</v>
      </c>
      <c r="T389" s="34" t="str">
        <f>IF(R389&amp;S389=計算リスト!$C$5&amp;計算リスト!$C$5,計算リスト!$C$5,計算リスト!$C$6)</f>
        <v>×</v>
      </c>
      <c r="U389" s="34">
        <f>IF(T389=計算リスト!$C$5,MIN($D$57,Q389*$D$54),0)</f>
        <v>0</v>
      </c>
      <c r="V389" s="14"/>
      <c r="W389" s="1"/>
      <c r="X389" s="1"/>
      <c r="Y389" s="1"/>
      <c r="Z389" s="1"/>
      <c r="AA389" s="1"/>
    </row>
    <row r="390" spans="1:27" x14ac:dyDescent="0.15">
      <c r="A390" s="14"/>
      <c r="B390" s="17">
        <f t="shared" si="77"/>
        <v>53632</v>
      </c>
      <c r="C390" s="34">
        <f t="shared" si="78"/>
        <v>139</v>
      </c>
      <c r="D390" s="35">
        <f t="shared" si="69"/>
        <v>3.2000000000000002E-3</v>
      </c>
      <c r="E390" s="35" t="str">
        <f t="shared" si="81"/>
        <v/>
      </c>
      <c r="F390" s="35" t="str">
        <f t="shared" si="81"/>
        <v/>
      </c>
      <c r="G390" s="35" t="str">
        <f t="shared" si="81"/>
        <v/>
      </c>
      <c r="H390" s="35" t="str">
        <f t="shared" si="81"/>
        <v/>
      </c>
      <c r="I390" s="36" cm="1">
        <f t="array" ref="I390">_xlfn.IFS(H390&lt;&gt;"",H390,G390&lt;&gt;"",G390,F390&lt;&gt;"",F390,E390&lt;&gt;"",E390,D390&lt;&gt;"",D390)</f>
        <v>3.2000000000000002E-3</v>
      </c>
      <c r="J390" s="42">
        <f t="shared" si="70"/>
        <v>125854.55988056776</v>
      </c>
      <c r="K390" s="43">
        <f t="shared" si="71"/>
        <v>125854.55988056776</v>
      </c>
      <c r="L390" s="44">
        <f t="shared" si="75"/>
        <v>125854.55988056776</v>
      </c>
      <c r="M390" s="43">
        <f t="shared" si="76"/>
        <v>121275.54987825154</v>
      </c>
      <c r="N390" s="44">
        <f t="shared" si="80"/>
        <v>121275.54987825154</v>
      </c>
      <c r="O390" s="19">
        <f t="shared" si="72"/>
        <v>4579.010002316224</v>
      </c>
      <c r="P390" s="19">
        <f t="shared" si="73"/>
        <v>0</v>
      </c>
      <c r="Q390" s="45">
        <f t="shared" si="74"/>
        <v>17050011.958807588</v>
      </c>
      <c r="R390" s="34" t="str">
        <f>IF(MONTH(B390)=12,計算リスト!$C$5,計算リスト!$C$6)</f>
        <v>×</v>
      </c>
      <c r="S390" s="34" t="str">
        <f>IF(YEAR(B390)-YEAR($B$108)&lt;=$D$55,計算リスト!$C$5,計算リスト!$C$6)</f>
        <v>×</v>
      </c>
      <c r="T390" s="34" t="str">
        <f>IF(R390&amp;S390=計算リスト!$C$5&amp;計算リスト!$C$5,計算リスト!$C$5,計算リスト!$C$6)</f>
        <v>×</v>
      </c>
      <c r="U390" s="34">
        <f>IF(T390=計算リスト!$C$5,MIN($D$57,Q390*$D$54),0)</f>
        <v>0</v>
      </c>
      <c r="V390" s="14"/>
      <c r="W390" s="1"/>
      <c r="X390" s="1"/>
      <c r="Y390" s="1"/>
      <c r="Z390" s="1"/>
      <c r="AA390" s="1"/>
    </row>
    <row r="391" spans="1:27" x14ac:dyDescent="0.15">
      <c r="A391" s="14"/>
      <c r="B391" s="17">
        <f t="shared" si="77"/>
        <v>53662</v>
      </c>
      <c r="C391" s="34">
        <f t="shared" si="78"/>
        <v>138</v>
      </c>
      <c r="D391" s="35">
        <f t="shared" si="69"/>
        <v>3.2000000000000002E-3</v>
      </c>
      <c r="E391" s="35" t="str">
        <f t="shared" si="81"/>
        <v/>
      </c>
      <c r="F391" s="35" t="str">
        <f t="shared" si="81"/>
        <v/>
      </c>
      <c r="G391" s="35" t="str">
        <f t="shared" si="81"/>
        <v/>
      </c>
      <c r="H391" s="35" t="str">
        <f t="shared" si="81"/>
        <v/>
      </c>
      <c r="I391" s="36" cm="1">
        <f t="array" ref="I391">_xlfn.IFS(H391&lt;&gt;"",H391,G391&lt;&gt;"",G391,F391&lt;&gt;"",F391,E391&lt;&gt;"",E391,D391&lt;&gt;"",D391)</f>
        <v>3.2000000000000002E-3</v>
      </c>
      <c r="J391" s="42">
        <f t="shared" si="70"/>
        <v>125854.55988056776</v>
      </c>
      <c r="K391" s="43">
        <f t="shared" si="71"/>
        <v>125854.55988056776</v>
      </c>
      <c r="L391" s="44">
        <f t="shared" si="75"/>
        <v>125854.55988056776</v>
      </c>
      <c r="M391" s="43">
        <f t="shared" si="76"/>
        <v>121307.89002488574</v>
      </c>
      <c r="N391" s="44">
        <f t="shared" si="80"/>
        <v>121307.89002488574</v>
      </c>
      <c r="O391" s="19">
        <f t="shared" si="72"/>
        <v>4546.6698556820238</v>
      </c>
      <c r="P391" s="19">
        <f t="shared" si="73"/>
        <v>0</v>
      </c>
      <c r="Q391" s="45">
        <f t="shared" si="74"/>
        <v>16928704.068782702</v>
      </c>
      <c r="R391" s="34" t="str">
        <f>IF(MONTH(B391)=12,計算リスト!$C$5,計算リスト!$C$6)</f>
        <v>○</v>
      </c>
      <c r="S391" s="34" t="str">
        <f>IF(YEAR(B391)-YEAR($B$108)&lt;=$D$55,計算リスト!$C$5,計算リスト!$C$6)</f>
        <v>×</v>
      </c>
      <c r="T391" s="34" t="str">
        <f>IF(R391&amp;S391=計算リスト!$C$5&amp;計算リスト!$C$5,計算リスト!$C$5,計算リスト!$C$6)</f>
        <v>×</v>
      </c>
      <c r="U391" s="34">
        <f>IF(T391=計算リスト!$C$5,MIN($D$57,Q391*$D$54),0)</f>
        <v>0</v>
      </c>
      <c r="V391" s="14"/>
      <c r="W391" s="1"/>
      <c r="X391" s="1"/>
      <c r="Y391" s="1"/>
      <c r="Z391" s="1"/>
      <c r="AA391" s="1"/>
    </row>
    <row r="392" spans="1:27" x14ac:dyDescent="0.15">
      <c r="A392" s="14"/>
      <c r="B392" s="17">
        <f t="shared" si="77"/>
        <v>53693</v>
      </c>
      <c r="C392" s="34">
        <f t="shared" si="78"/>
        <v>137</v>
      </c>
      <c r="D392" s="35">
        <f t="shared" si="69"/>
        <v>3.2000000000000002E-3</v>
      </c>
      <c r="E392" s="35" t="str">
        <f t="shared" si="81"/>
        <v/>
      </c>
      <c r="F392" s="35" t="str">
        <f t="shared" si="81"/>
        <v/>
      </c>
      <c r="G392" s="35" t="str">
        <f t="shared" si="81"/>
        <v/>
      </c>
      <c r="H392" s="35" t="str">
        <f t="shared" si="81"/>
        <v/>
      </c>
      <c r="I392" s="36" cm="1">
        <f t="array" ref="I392">_xlfn.IFS(H392&lt;&gt;"",H392,G392&lt;&gt;"",G392,F392&lt;&gt;"",F392,E392&lt;&gt;"",E392,D392&lt;&gt;"",D392)</f>
        <v>3.2000000000000002E-3</v>
      </c>
      <c r="J392" s="42">
        <f t="shared" si="70"/>
        <v>125854.55988056776</v>
      </c>
      <c r="K392" s="43">
        <f t="shared" si="71"/>
        <v>125854.55988056776</v>
      </c>
      <c r="L392" s="44">
        <f t="shared" si="75"/>
        <v>125854.55988056776</v>
      </c>
      <c r="M392" s="43">
        <f t="shared" si="76"/>
        <v>121340.23879555904</v>
      </c>
      <c r="N392" s="44">
        <f t="shared" si="80"/>
        <v>121340.23879555904</v>
      </c>
      <c r="O392" s="19">
        <f t="shared" si="72"/>
        <v>4514.3210850087207</v>
      </c>
      <c r="P392" s="19">
        <f t="shared" si="73"/>
        <v>0</v>
      </c>
      <c r="Q392" s="45">
        <f t="shared" si="74"/>
        <v>16807363.829987142</v>
      </c>
      <c r="R392" s="34" t="str">
        <f>IF(MONTH(B392)=12,計算リスト!$C$5,計算リスト!$C$6)</f>
        <v>×</v>
      </c>
      <c r="S392" s="34" t="str">
        <f>IF(YEAR(B392)-YEAR($B$108)&lt;=$D$55,計算リスト!$C$5,計算リスト!$C$6)</f>
        <v>×</v>
      </c>
      <c r="T392" s="34" t="str">
        <f>IF(R392&amp;S392=計算リスト!$C$5&amp;計算リスト!$C$5,計算リスト!$C$5,計算リスト!$C$6)</f>
        <v>×</v>
      </c>
      <c r="U392" s="34">
        <f>IF(T392=計算リスト!$C$5,MIN($D$57,Q392*$D$54),0)</f>
        <v>0</v>
      </c>
      <c r="V392" s="14"/>
      <c r="W392" s="1"/>
      <c r="X392" s="1"/>
      <c r="Y392" s="1"/>
      <c r="Z392" s="1"/>
      <c r="AA392" s="1"/>
    </row>
    <row r="393" spans="1:27" x14ac:dyDescent="0.15">
      <c r="A393" s="14"/>
      <c r="B393" s="17">
        <f t="shared" si="77"/>
        <v>53724</v>
      </c>
      <c r="C393" s="34">
        <f t="shared" si="78"/>
        <v>136</v>
      </c>
      <c r="D393" s="35">
        <f t="shared" si="69"/>
        <v>3.2000000000000002E-3</v>
      </c>
      <c r="E393" s="35" t="str">
        <f t="shared" si="81"/>
        <v/>
      </c>
      <c r="F393" s="35" t="str">
        <f t="shared" si="81"/>
        <v/>
      </c>
      <c r="G393" s="35" t="str">
        <f t="shared" si="81"/>
        <v/>
      </c>
      <c r="H393" s="35" t="str">
        <f t="shared" si="81"/>
        <v/>
      </c>
      <c r="I393" s="36" cm="1">
        <f t="array" ref="I393">_xlfn.IFS(H393&lt;&gt;"",H393,G393&lt;&gt;"",G393,F393&lt;&gt;"",F393,E393&lt;&gt;"",E393,D393&lt;&gt;"",D393)</f>
        <v>3.2000000000000002E-3</v>
      </c>
      <c r="J393" s="42">
        <f t="shared" si="70"/>
        <v>125854.55988056776</v>
      </c>
      <c r="K393" s="43">
        <f t="shared" si="71"/>
        <v>125854.55988056774</v>
      </c>
      <c r="L393" s="44">
        <f t="shared" si="75"/>
        <v>125854.55988056774</v>
      </c>
      <c r="M393" s="43">
        <f t="shared" si="76"/>
        <v>121372.59619257117</v>
      </c>
      <c r="N393" s="44">
        <f t="shared" si="80"/>
        <v>121372.59619257117</v>
      </c>
      <c r="O393" s="19">
        <f t="shared" si="72"/>
        <v>4481.963687996571</v>
      </c>
      <c r="P393" s="19">
        <f t="shared" si="73"/>
        <v>0</v>
      </c>
      <c r="Q393" s="45">
        <f t="shared" si="74"/>
        <v>16685991.233794572</v>
      </c>
      <c r="R393" s="34" t="str">
        <f>IF(MONTH(B393)=12,計算リスト!$C$5,計算リスト!$C$6)</f>
        <v>×</v>
      </c>
      <c r="S393" s="34" t="str">
        <f>IF(YEAR(B393)-YEAR($B$108)&lt;=$D$55,計算リスト!$C$5,計算リスト!$C$6)</f>
        <v>×</v>
      </c>
      <c r="T393" s="34" t="str">
        <f>IF(R393&amp;S393=計算リスト!$C$5&amp;計算リスト!$C$5,計算リスト!$C$5,計算リスト!$C$6)</f>
        <v>×</v>
      </c>
      <c r="U393" s="34">
        <f>IF(T393=計算リスト!$C$5,MIN($D$57,Q393*$D$54),0)</f>
        <v>0</v>
      </c>
      <c r="V393" s="14"/>
      <c r="W393" s="1"/>
      <c r="X393" s="1"/>
      <c r="Y393" s="1"/>
      <c r="Z393" s="1"/>
      <c r="AA393" s="1"/>
    </row>
    <row r="394" spans="1:27" x14ac:dyDescent="0.15">
      <c r="A394" s="14"/>
      <c r="B394" s="17">
        <f t="shared" si="77"/>
        <v>53752</v>
      </c>
      <c r="C394" s="34">
        <f t="shared" si="78"/>
        <v>135</v>
      </c>
      <c r="D394" s="35">
        <f t="shared" si="69"/>
        <v>3.2000000000000002E-3</v>
      </c>
      <c r="E394" s="35" t="str">
        <f t="shared" si="81"/>
        <v/>
      </c>
      <c r="F394" s="35" t="str">
        <f t="shared" si="81"/>
        <v/>
      </c>
      <c r="G394" s="35" t="str">
        <f t="shared" si="81"/>
        <v/>
      </c>
      <c r="H394" s="35" t="str">
        <f t="shared" si="81"/>
        <v/>
      </c>
      <c r="I394" s="36" cm="1">
        <f t="array" ref="I394">_xlfn.IFS(H394&lt;&gt;"",H394,G394&lt;&gt;"",G394,F394&lt;&gt;"",F394,E394&lt;&gt;"",E394,D394&lt;&gt;"",D394)</f>
        <v>3.2000000000000002E-3</v>
      </c>
      <c r="J394" s="42">
        <f t="shared" si="70"/>
        <v>125854.55988056776</v>
      </c>
      <c r="K394" s="43">
        <f t="shared" si="71"/>
        <v>125854.55988056774</v>
      </c>
      <c r="L394" s="44">
        <f t="shared" si="75"/>
        <v>125854.55988056774</v>
      </c>
      <c r="M394" s="43">
        <f t="shared" si="76"/>
        <v>121404.96221822253</v>
      </c>
      <c r="N394" s="44">
        <f t="shared" si="80"/>
        <v>121404.96221822253</v>
      </c>
      <c r="O394" s="19">
        <f t="shared" si="72"/>
        <v>4449.5976623452198</v>
      </c>
      <c r="P394" s="19">
        <f t="shared" si="73"/>
        <v>0</v>
      </c>
      <c r="Q394" s="45">
        <f t="shared" si="74"/>
        <v>16564586.271576349</v>
      </c>
      <c r="R394" s="34" t="str">
        <f>IF(MONTH(B394)=12,計算リスト!$C$5,計算リスト!$C$6)</f>
        <v>×</v>
      </c>
      <c r="S394" s="34" t="str">
        <f>IF(YEAR(B394)-YEAR($B$108)&lt;=$D$55,計算リスト!$C$5,計算リスト!$C$6)</f>
        <v>×</v>
      </c>
      <c r="T394" s="34" t="str">
        <f>IF(R394&amp;S394=計算リスト!$C$5&amp;計算リスト!$C$5,計算リスト!$C$5,計算リスト!$C$6)</f>
        <v>×</v>
      </c>
      <c r="U394" s="34">
        <f>IF(T394=計算リスト!$C$5,MIN($D$57,Q394*$D$54),0)</f>
        <v>0</v>
      </c>
      <c r="V394" s="14"/>
      <c r="W394" s="1"/>
      <c r="X394" s="1"/>
      <c r="Y394" s="1"/>
      <c r="Z394" s="1"/>
      <c r="AA394" s="1"/>
    </row>
    <row r="395" spans="1:27" x14ac:dyDescent="0.15">
      <c r="A395" s="14"/>
      <c r="B395" s="17">
        <f t="shared" si="77"/>
        <v>53783</v>
      </c>
      <c r="C395" s="34">
        <f t="shared" si="78"/>
        <v>134</v>
      </c>
      <c r="D395" s="35">
        <f t="shared" si="69"/>
        <v>3.2000000000000002E-3</v>
      </c>
      <c r="E395" s="35" t="str">
        <f t="shared" si="81"/>
        <v/>
      </c>
      <c r="F395" s="35" t="str">
        <f t="shared" si="81"/>
        <v/>
      </c>
      <c r="G395" s="35" t="str">
        <f t="shared" si="81"/>
        <v/>
      </c>
      <c r="H395" s="35" t="str">
        <f t="shared" si="81"/>
        <v/>
      </c>
      <c r="I395" s="36" cm="1">
        <f t="array" ref="I395">_xlfn.IFS(H395&lt;&gt;"",H395,G395&lt;&gt;"",G395,F395&lt;&gt;"",F395,E395&lt;&gt;"",E395,D395&lt;&gt;"",D395)</f>
        <v>3.2000000000000002E-3</v>
      </c>
      <c r="J395" s="42">
        <f t="shared" si="70"/>
        <v>125854.55988056776</v>
      </c>
      <c r="K395" s="43">
        <f t="shared" si="71"/>
        <v>125854.55988056774</v>
      </c>
      <c r="L395" s="44">
        <f t="shared" si="75"/>
        <v>125854.55988056774</v>
      </c>
      <c r="M395" s="43">
        <f t="shared" si="76"/>
        <v>121437.33687481405</v>
      </c>
      <c r="N395" s="44">
        <f t="shared" si="80"/>
        <v>121437.33687481405</v>
      </c>
      <c r="O395" s="19">
        <f t="shared" si="72"/>
        <v>4417.2230057536935</v>
      </c>
      <c r="P395" s="19">
        <f t="shared" si="73"/>
        <v>0</v>
      </c>
      <c r="Q395" s="45">
        <f t="shared" si="74"/>
        <v>16443148.934701534</v>
      </c>
      <c r="R395" s="34" t="str">
        <f>IF(MONTH(B395)=12,計算リスト!$C$5,計算リスト!$C$6)</f>
        <v>×</v>
      </c>
      <c r="S395" s="34" t="str">
        <f>IF(YEAR(B395)-YEAR($B$108)&lt;=$D$55,計算リスト!$C$5,計算リスト!$C$6)</f>
        <v>×</v>
      </c>
      <c r="T395" s="34" t="str">
        <f>IF(R395&amp;S395=計算リスト!$C$5&amp;計算リスト!$C$5,計算リスト!$C$5,計算リスト!$C$6)</f>
        <v>×</v>
      </c>
      <c r="U395" s="34">
        <f>IF(T395=計算リスト!$C$5,MIN($D$57,Q395*$D$54),0)</f>
        <v>0</v>
      </c>
      <c r="V395" s="14"/>
      <c r="W395" s="1"/>
      <c r="X395" s="1"/>
      <c r="Y395" s="1"/>
      <c r="Z395" s="1"/>
      <c r="AA395" s="1"/>
    </row>
    <row r="396" spans="1:27" x14ac:dyDescent="0.15">
      <c r="A396" s="14"/>
      <c r="B396" s="17">
        <f t="shared" si="77"/>
        <v>53813</v>
      </c>
      <c r="C396" s="34">
        <f t="shared" si="78"/>
        <v>133</v>
      </c>
      <c r="D396" s="35">
        <f t="shared" si="69"/>
        <v>3.2000000000000002E-3</v>
      </c>
      <c r="E396" s="35" t="str">
        <f t="shared" si="81"/>
        <v/>
      </c>
      <c r="F396" s="35" t="str">
        <f t="shared" si="81"/>
        <v/>
      </c>
      <c r="G396" s="35" t="str">
        <f t="shared" si="81"/>
        <v/>
      </c>
      <c r="H396" s="35" t="str">
        <f t="shared" si="81"/>
        <v/>
      </c>
      <c r="I396" s="36" cm="1">
        <f t="array" ref="I396">_xlfn.IFS(H396&lt;&gt;"",H396,G396&lt;&gt;"",G396,F396&lt;&gt;"",F396,E396&lt;&gt;"",E396,D396&lt;&gt;"",D396)</f>
        <v>3.2000000000000002E-3</v>
      </c>
      <c r="J396" s="42">
        <f t="shared" si="70"/>
        <v>125854.55988056776</v>
      </c>
      <c r="K396" s="43">
        <f t="shared" si="71"/>
        <v>125854.55988056773</v>
      </c>
      <c r="L396" s="44">
        <f t="shared" si="75"/>
        <v>125854.55988056773</v>
      </c>
      <c r="M396" s="43">
        <f t="shared" si="76"/>
        <v>121469.72016464733</v>
      </c>
      <c r="N396" s="44">
        <f t="shared" si="80"/>
        <v>121469.72016464733</v>
      </c>
      <c r="O396" s="19">
        <f t="shared" si="72"/>
        <v>4384.8397159204096</v>
      </c>
      <c r="P396" s="19">
        <f t="shared" si="73"/>
        <v>0</v>
      </c>
      <c r="Q396" s="45">
        <f t="shared" si="74"/>
        <v>16321679.214536887</v>
      </c>
      <c r="R396" s="34" t="str">
        <f>IF(MONTH(B396)=12,計算リスト!$C$5,計算リスト!$C$6)</f>
        <v>×</v>
      </c>
      <c r="S396" s="34" t="str">
        <f>IF(YEAR(B396)-YEAR($B$108)&lt;=$D$55,計算リスト!$C$5,計算リスト!$C$6)</f>
        <v>×</v>
      </c>
      <c r="T396" s="34" t="str">
        <f>IF(R396&amp;S396=計算リスト!$C$5&amp;計算リスト!$C$5,計算リスト!$C$5,計算リスト!$C$6)</f>
        <v>×</v>
      </c>
      <c r="U396" s="34">
        <f>IF(T396=計算リスト!$C$5,MIN($D$57,Q396*$D$54),0)</f>
        <v>0</v>
      </c>
      <c r="V396" s="14"/>
      <c r="W396" s="1"/>
      <c r="X396" s="1"/>
      <c r="Y396" s="1"/>
      <c r="Z396" s="1"/>
      <c r="AA396" s="1"/>
    </row>
    <row r="397" spans="1:27" x14ac:dyDescent="0.15">
      <c r="A397" s="14"/>
      <c r="B397" s="17">
        <f t="shared" si="77"/>
        <v>53844</v>
      </c>
      <c r="C397" s="34">
        <f t="shared" si="78"/>
        <v>132</v>
      </c>
      <c r="D397" s="35">
        <f t="shared" si="69"/>
        <v>3.2000000000000002E-3</v>
      </c>
      <c r="E397" s="35" t="str">
        <f t="shared" si="81"/>
        <v/>
      </c>
      <c r="F397" s="35" t="str">
        <f t="shared" si="81"/>
        <v/>
      </c>
      <c r="G397" s="35" t="str">
        <f t="shared" si="81"/>
        <v/>
      </c>
      <c r="H397" s="35" t="str">
        <f t="shared" si="81"/>
        <v/>
      </c>
      <c r="I397" s="36" cm="1">
        <f t="array" ref="I397">_xlfn.IFS(H397&lt;&gt;"",H397,G397&lt;&gt;"",G397,F397&lt;&gt;"",F397,E397&lt;&gt;"",E397,D397&lt;&gt;"",D397)</f>
        <v>3.2000000000000002E-3</v>
      </c>
      <c r="J397" s="42">
        <f t="shared" si="70"/>
        <v>125854.55988056776</v>
      </c>
      <c r="K397" s="43">
        <f t="shared" si="71"/>
        <v>125854.55988056773</v>
      </c>
      <c r="L397" s="44">
        <f t="shared" si="75"/>
        <v>125854.55988056773</v>
      </c>
      <c r="M397" s="43">
        <f t="shared" si="76"/>
        <v>121502.11209002456</v>
      </c>
      <c r="N397" s="44">
        <f t="shared" si="80"/>
        <v>121502.11209002456</v>
      </c>
      <c r="O397" s="19">
        <f t="shared" si="72"/>
        <v>4352.4477905431704</v>
      </c>
      <c r="P397" s="19">
        <f t="shared" si="73"/>
        <v>0</v>
      </c>
      <c r="Q397" s="45">
        <f t="shared" si="74"/>
        <v>16200177.102446862</v>
      </c>
      <c r="R397" s="34" t="str">
        <f>IF(MONTH(B397)=12,計算リスト!$C$5,計算リスト!$C$6)</f>
        <v>×</v>
      </c>
      <c r="S397" s="34" t="str">
        <f>IF(YEAR(B397)-YEAR($B$108)&lt;=$D$55,計算リスト!$C$5,計算リスト!$C$6)</f>
        <v>×</v>
      </c>
      <c r="T397" s="34" t="str">
        <f>IF(R397&amp;S397=計算リスト!$C$5&amp;計算リスト!$C$5,計算リスト!$C$5,計算リスト!$C$6)</f>
        <v>×</v>
      </c>
      <c r="U397" s="34">
        <f>IF(T397=計算リスト!$C$5,MIN($D$57,Q397*$D$54),0)</f>
        <v>0</v>
      </c>
      <c r="V397" s="14"/>
      <c r="W397" s="1"/>
      <c r="X397" s="1"/>
      <c r="Y397" s="1"/>
      <c r="Z397" s="1"/>
      <c r="AA397" s="1"/>
    </row>
    <row r="398" spans="1:27" x14ac:dyDescent="0.15">
      <c r="A398" s="14"/>
      <c r="B398" s="17">
        <f t="shared" si="77"/>
        <v>53874</v>
      </c>
      <c r="C398" s="34">
        <f t="shared" si="78"/>
        <v>131</v>
      </c>
      <c r="D398" s="35">
        <f t="shared" si="69"/>
        <v>3.2000000000000002E-3</v>
      </c>
      <c r="E398" s="35" t="str">
        <f t="shared" si="81"/>
        <v/>
      </c>
      <c r="F398" s="35" t="str">
        <f t="shared" si="81"/>
        <v/>
      </c>
      <c r="G398" s="35" t="str">
        <f t="shared" si="81"/>
        <v/>
      </c>
      <c r="H398" s="35" t="str">
        <f t="shared" si="81"/>
        <v/>
      </c>
      <c r="I398" s="36" cm="1">
        <f t="array" ref="I398">_xlfn.IFS(H398&lt;&gt;"",H398,G398&lt;&gt;"",G398,F398&lt;&gt;"",F398,E398&lt;&gt;"",E398,D398&lt;&gt;"",D398)</f>
        <v>3.2000000000000002E-3</v>
      </c>
      <c r="J398" s="42">
        <f t="shared" si="70"/>
        <v>125854.55988056776</v>
      </c>
      <c r="K398" s="43">
        <f t="shared" si="71"/>
        <v>125854.55988056773</v>
      </c>
      <c r="L398" s="44">
        <f t="shared" si="75"/>
        <v>125854.55988056773</v>
      </c>
      <c r="M398" s="43">
        <f t="shared" si="76"/>
        <v>121534.51265324856</v>
      </c>
      <c r="N398" s="44">
        <f t="shared" si="80"/>
        <v>121534.51265324856</v>
      </c>
      <c r="O398" s="19">
        <f t="shared" si="72"/>
        <v>4320.0472273191635</v>
      </c>
      <c r="P398" s="19">
        <f t="shared" si="73"/>
        <v>0</v>
      </c>
      <c r="Q398" s="45">
        <f t="shared" si="74"/>
        <v>16078642.589793613</v>
      </c>
      <c r="R398" s="34" t="str">
        <f>IF(MONTH(B398)=12,計算リスト!$C$5,計算リスト!$C$6)</f>
        <v>×</v>
      </c>
      <c r="S398" s="34" t="str">
        <f>IF(YEAR(B398)-YEAR($B$108)&lt;=$D$55,計算リスト!$C$5,計算リスト!$C$6)</f>
        <v>×</v>
      </c>
      <c r="T398" s="34" t="str">
        <f>IF(R398&amp;S398=計算リスト!$C$5&amp;計算リスト!$C$5,計算リスト!$C$5,計算リスト!$C$6)</f>
        <v>×</v>
      </c>
      <c r="U398" s="34">
        <f>IF(T398=計算リスト!$C$5,MIN($D$57,Q398*$D$54),0)</f>
        <v>0</v>
      </c>
      <c r="V398" s="14"/>
      <c r="W398" s="1"/>
      <c r="X398" s="1"/>
      <c r="Y398" s="1"/>
      <c r="Z398" s="1"/>
      <c r="AA398" s="1"/>
    </row>
    <row r="399" spans="1:27" x14ac:dyDescent="0.15">
      <c r="A399" s="14"/>
      <c r="B399" s="17">
        <f t="shared" si="77"/>
        <v>53905</v>
      </c>
      <c r="C399" s="34">
        <f t="shared" si="78"/>
        <v>130</v>
      </c>
      <c r="D399" s="35">
        <f t="shared" si="69"/>
        <v>3.2000000000000002E-3</v>
      </c>
      <c r="E399" s="35" t="str">
        <f t="shared" si="81"/>
        <v/>
      </c>
      <c r="F399" s="35" t="str">
        <f t="shared" si="81"/>
        <v/>
      </c>
      <c r="G399" s="35" t="str">
        <f t="shared" si="81"/>
        <v/>
      </c>
      <c r="H399" s="35" t="str">
        <f t="shared" si="81"/>
        <v/>
      </c>
      <c r="I399" s="36" cm="1">
        <f t="array" ref="I399">_xlfn.IFS(H399&lt;&gt;"",H399,G399&lt;&gt;"",G399,F399&lt;&gt;"",F399,E399&lt;&gt;"",E399,D399&lt;&gt;"",D399)</f>
        <v>3.2000000000000002E-3</v>
      </c>
      <c r="J399" s="42">
        <f t="shared" si="70"/>
        <v>125854.55988056776</v>
      </c>
      <c r="K399" s="43">
        <f t="shared" si="71"/>
        <v>125854.55988056773</v>
      </c>
      <c r="L399" s="44">
        <f t="shared" si="75"/>
        <v>125854.55988056773</v>
      </c>
      <c r="M399" s="43">
        <f t="shared" si="76"/>
        <v>121566.92185662276</v>
      </c>
      <c r="N399" s="44">
        <f t="shared" si="80"/>
        <v>121566.92185662276</v>
      </c>
      <c r="O399" s="19">
        <f t="shared" si="72"/>
        <v>4287.6380239449636</v>
      </c>
      <c r="P399" s="19">
        <f t="shared" si="73"/>
        <v>0</v>
      </c>
      <c r="Q399" s="45">
        <f t="shared" si="74"/>
        <v>15957075.66793699</v>
      </c>
      <c r="R399" s="34" t="str">
        <f>IF(MONTH(B399)=12,計算リスト!$C$5,計算リスト!$C$6)</f>
        <v>×</v>
      </c>
      <c r="S399" s="34" t="str">
        <f>IF(YEAR(B399)-YEAR($B$108)&lt;=$D$55,計算リスト!$C$5,計算リスト!$C$6)</f>
        <v>×</v>
      </c>
      <c r="T399" s="34" t="str">
        <f>IF(R399&amp;S399=計算リスト!$C$5&amp;計算リスト!$C$5,計算リスト!$C$5,計算リスト!$C$6)</f>
        <v>×</v>
      </c>
      <c r="U399" s="34">
        <f>IF(T399=計算リスト!$C$5,MIN($D$57,Q399*$D$54),0)</f>
        <v>0</v>
      </c>
      <c r="V399" s="14"/>
      <c r="W399" s="1"/>
      <c r="X399" s="1"/>
      <c r="Y399" s="1"/>
      <c r="Z399" s="1"/>
      <c r="AA399" s="1"/>
    </row>
    <row r="400" spans="1:27" x14ac:dyDescent="0.15">
      <c r="A400" s="14"/>
      <c r="B400" s="17">
        <f t="shared" si="77"/>
        <v>53936</v>
      </c>
      <c r="C400" s="34">
        <f t="shared" si="78"/>
        <v>129</v>
      </c>
      <c r="D400" s="35">
        <f t="shared" si="69"/>
        <v>3.2000000000000002E-3</v>
      </c>
      <c r="E400" s="35" t="str">
        <f t="shared" si="81"/>
        <v/>
      </c>
      <c r="F400" s="35" t="str">
        <f t="shared" si="81"/>
        <v/>
      </c>
      <c r="G400" s="35" t="str">
        <f t="shared" si="81"/>
        <v/>
      </c>
      <c r="H400" s="35" t="str">
        <f t="shared" si="81"/>
        <v/>
      </c>
      <c r="I400" s="36" cm="1">
        <f t="array" ref="I400">_xlfn.IFS(H400&lt;&gt;"",H400,G400&lt;&gt;"",G400,F400&lt;&gt;"",F400,E400&lt;&gt;"",E400,D400&lt;&gt;"",D400)</f>
        <v>3.2000000000000002E-3</v>
      </c>
      <c r="J400" s="42">
        <f t="shared" si="70"/>
        <v>125854.55988056776</v>
      </c>
      <c r="K400" s="43">
        <f t="shared" si="71"/>
        <v>125854.55988056776</v>
      </c>
      <c r="L400" s="44">
        <f t="shared" si="75"/>
        <v>125854.55988056776</v>
      </c>
      <c r="M400" s="43">
        <f t="shared" si="76"/>
        <v>121599.33970245122</v>
      </c>
      <c r="N400" s="44">
        <f t="shared" si="80"/>
        <v>121599.33970245122</v>
      </c>
      <c r="O400" s="19">
        <f t="shared" si="72"/>
        <v>4255.2201781165313</v>
      </c>
      <c r="P400" s="19">
        <f t="shared" si="73"/>
        <v>0</v>
      </c>
      <c r="Q400" s="45">
        <f t="shared" si="74"/>
        <v>15835476.328234538</v>
      </c>
      <c r="R400" s="34" t="str">
        <f>IF(MONTH(B400)=12,計算リスト!$C$5,計算リスト!$C$6)</f>
        <v>×</v>
      </c>
      <c r="S400" s="34" t="str">
        <f>IF(YEAR(B400)-YEAR($B$108)&lt;=$D$55,計算リスト!$C$5,計算リスト!$C$6)</f>
        <v>×</v>
      </c>
      <c r="T400" s="34" t="str">
        <f>IF(R400&amp;S400=計算リスト!$C$5&amp;計算リスト!$C$5,計算リスト!$C$5,計算リスト!$C$6)</f>
        <v>×</v>
      </c>
      <c r="U400" s="34">
        <f>IF(T400=計算リスト!$C$5,MIN($D$57,Q400*$D$54),0)</f>
        <v>0</v>
      </c>
      <c r="V400" s="14"/>
      <c r="W400" s="1"/>
      <c r="X400" s="1"/>
      <c r="Y400" s="1"/>
      <c r="Z400" s="1"/>
      <c r="AA400" s="1"/>
    </row>
    <row r="401" spans="1:27" x14ac:dyDescent="0.15">
      <c r="A401" s="14"/>
      <c r="B401" s="17">
        <f t="shared" si="77"/>
        <v>53966</v>
      </c>
      <c r="C401" s="34">
        <f t="shared" si="78"/>
        <v>128</v>
      </c>
      <c r="D401" s="35">
        <f t="shared" si="69"/>
        <v>3.2000000000000002E-3</v>
      </c>
      <c r="E401" s="35" t="str">
        <f t="shared" si="81"/>
        <v/>
      </c>
      <c r="F401" s="35" t="str">
        <f t="shared" si="81"/>
        <v/>
      </c>
      <c r="G401" s="35" t="str">
        <f t="shared" si="81"/>
        <v/>
      </c>
      <c r="H401" s="35" t="str">
        <f t="shared" si="81"/>
        <v/>
      </c>
      <c r="I401" s="36" cm="1">
        <f t="array" ref="I401">_xlfn.IFS(H401&lt;&gt;"",H401,G401&lt;&gt;"",G401,F401&lt;&gt;"",F401,E401&lt;&gt;"",E401,D401&lt;&gt;"",D401)</f>
        <v>3.2000000000000002E-3</v>
      </c>
      <c r="J401" s="42">
        <f t="shared" si="70"/>
        <v>125854.55988056776</v>
      </c>
      <c r="K401" s="43">
        <f t="shared" si="71"/>
        <v>125854.55988056773</v>
      </c>
      <c r="L401" s="44">
        <f t="shared" si="75"/>
        <v>125854.55988056773</v>
      </c>
      <c r="M401" s="43">
        <f t="shared" si="76"/>
        <v>121631.76619303852</v>
      </c>
      <c r="N401" s="44">
        <f t="shared" si="80"/>
        <v>121631.76619303852</v>
      </c>
      <c r="O401" s="19">
        <f t="shared" si="72"/>
        <v>4222.7936875292107</v>
      </c>
      <c r="P401" s="19">
        <f t="shared" si="73"/>
        <v>0</v>
      </c>
      <c r="Q401" s="45">
        <f t="shared" si="74"/>
        <v>15713844.562041501</v>
      </c>
      <c r="R401" s="34" t="str">
        <f>IF(MONTH(B401)=12,計算リスト!$C$5,計算リスト!$C$6)</f>
        <v>×</v>
      </c>
      <c r="S401" s="34" t="str">
        <f>IF(YEAR(B401)-YEAR($B$108)&lt;=$D$55,計算リスト!$C$5,計算リスト!$C$6)</f>
        <v>×</v>
      </c>
      <c r="T401" s="34" t="str">
        <f>IF(R401&amp;S401=計算リスト!$C$5&amp;計算リスト!$C$5,計算リスト!$C$5,計算リスト!$C$6)</f>
        <v>×</v>
      </c>
      <c r="U401" s="34">
        <f>IF(T401=計算リスト!$C$5,MIN($D$57,Q401*$D$54),0)</f>
        <v>0</v>
      </c>
      <c r="V401" s="14"/>
      <c r="W401" s="1"/>
      <c r="X401" s="1"/>
      <c r="Y401" s="1"/>
      <c r="Z401" s="1"/>
      <c r="AA401" s="1"/>
    </row>
    <row r="402" spans="1:27" x14ac:dyDescent="0.15">
      <c r="A402" s="14"/>
      <c r="B402" s="17">
        <f t="shared" si="77"/>
        <v>53997</v>
      </c>
      <c r="C402" s="34">
        <f t="shared" si="78"/>
        <v>127</v>
      </c>
      <c r="D402" s="35">
        <f t="shared" si="69"/>
        <v>3.2000000000000002E-3</v>
      </c>
      <c r="E402" s="35" t="str">
        <f t="shared" si="81"/>
        <v/>
      </c>
      <c r="F402" s="35" t="str">
        <f t="shared" si="81"/>
        <v/>
      </c>
      <c r="G402" s="35" t="str">
        <f t="shared" si="81"/>
        <v/>
      </c>
      <c r="H402" s="35" t="str">
        <f t="shared" si="81"/>
        <v/>
      </c>
      <c r="I402" s="36" cm="1">
        <f t="array" ref="I402">_xlfn.IFS(H402&lt;&gt;"",H402,G402&lt;&gt;"",G402,F402&lt;&gt;"",F402,E402&lt;&gt;"",E402,D402&lt;&gt;"",D402)</f>
        <v>3.2000000000000002E-3</v>
      </c>
      <c r="J402" s="42">
        <f t="shared" si="70"/>
        <v>125854.55988056776</v>
      </c>
      <c r="K402" s="43">
        <f t="shared" si="71"/>
        <v>125854.55988056773</v>
      </c>
      <c r="L402" s="44">
        <f t="shared" si="75"/>
        <v>125854.55988056773</v>
      </c>
      <c r="M402" s="43">
        <f t="shared" si="76"/>
        <v>121664.20133068999</v>
      </c>
      <c r="N402" s="44">
        <f t="shared" si="80"/>
        <v>121664.20133068999</v>
      </c>
      <c r="O402" s="19">
        <f t="shared" si="72"/>
        <v>4190.3585498777338</v>
      </c>
      <c r="P402" s="19">
        <f t="shared" si="73"/>
        <v>0</v>
      </c>
      <c r="Q402" s="45">
        <f t="shared" si="74"/>
        <v>15592180.360710811</v>
      </c>
      <c r="R402" s="34" t="str">
        <f>IF(MONTH(B402)=12,計算リスト!$C$5,計算リスト!$C$6)</f>
        <v>×</v>
      </c>
      <c r="S402" s="34" t="str">
        <f>IF(YEAR(B402)-YEAR($B$108)&lt;=$D$55,計算リスト!$C$5,計算リスト!$C$6)</f>
        <v>×</v>
      </c>
      <c r="T402" s="34" t="str">
        <f>IF(R402&amp;S402=計算リスト!$C$5&amp;計算リスト!$C$5,計算リスト!$C$5,計算リスト!$C$6)</f>
        <v>×</v>
      </c>
      <c r="U402" s="34">
        <f>IF(T402=計算リスト!$C$5,MIN($D$57,Q402*$D$54),0)</f>
        <v>0</v>
      </c>
      <c r="V402" s="14"/>
      <c r="W402" s="1"/>
      <c r="X402" s="1"/>
      <c r="Y402" s="1"/>
      <c r="Z402" s="1"/>
      <c r="AA402" s="1"/>
    </row>
    <row r="403" spans="1:27" x14ac:dyDescent="0.15">
      <c r="A403" s="14"/>
      <c r="B403" s="17">
        <f t="shared" si="77"/>
        <v>54027</v>
      </c>
      <c r="C403" s="34">
        <f t="shared" si="78"/>
        <v>126</v>
      </c>
      <c r="D403" s="35">
        <f t="shared" si="69"/>
        <v>3.2000000000000002E-3</v>
      </c>
      <c r="E403" s="35" t="str">
        <f t="shared" si="81"/>
        <v/>
      </c>
      <c r="F403" s="35" t="str">
        <f t="shared" si="81"/>
        <v/>
      </c>
      <c r="G403" s="35" t="str">
        <f t="shared" si="81"/>
        <v/>
      </c>
      <c r="H403" s="35" t="str">
        <f t="shared" si="81"/>
        <v/>
      </c>
      <c r="I403" s="36" cm="1">
        <f t="array" ref="I403">_xlfn.IFS(H403&lt;&gt;"",H403,G403&lt;&gt;"",G403,F403&lt;&gt;"",F403,E403&lt;&gt;"",E403,D403&lt;&gt;"",D403)</f>
        <v>3.2000000000000002E-3</v>
      </c>
      <c r="J403" s="42">
        <f t="shared" si="70"/>
        <v>125854.55988056776</v>
      </c>
      <c r="K403" s="43">
        <f t="shared" si="71"/>
        <v>125854.55988056776</v>
      </c>
      <c r="L403" s="44">
        <f t="shared" si="75"/>
        <v>125854.55988056776</v>
      </c>
      <c r="M403" s="43">
        <f t="shared" si="76"/>
        <v>121696.64511771154</v>
      </c>
      <c r="N403" s="44">
        <f t="shared" si="80"/>
        <v>121696.64511771154</v>
      </c>
      <c r="O403" s="19">
        <f t="shared" si="72"/>
        <v>4157.9147628562168</v>
      </c>
      <c r="P403" s="19">
        <f t="shared" si="73"/>
        <v>0</v>
      </c>
      <c r="Q403" s="45">
        <f t="shared" si="74"/>
        <v>15470483.7155931</v>
      </c>
      <c r="R403" s="34" t="str">
        <f>IF(MONTH(B403)=12,計算リスト!$C$5,計算リスト!$C$6)</f>
        <v>○</v>
      </c>
      <c r="S403" s="34" t="str">
        <f>IF(YEAR(B403)-YEAR($B$108)&lt;=$D$55,計算リスト!$C$5,計算リスト!$C$6)</f>
        <v>×</v>
      </c>
      <c r="T403" s="34" t="str">
        <f>IF(R403&amp;S403=計算リスト!$C$5&amp;計算リスト!$C$5,計算リスト!$C$5,計算リスト!$C$6)</f>
        <v>×</v>
      </c>
      <c r="U403" s="34">
        <f>IF(T403=計算リスト!$C$5,MIN($D$57,Q403*$D$54),0)</f>
        <v>0</v>
      </c>
      <c r="V403" s="14"/>
      <c r="W403" s="1"/>
      <c r="X403" s="1"/>
      <c r="Y403" s="1"/>
      <c r="Z403" s="1"/>
      <c r="AA403" s="1"/>
    </row>
    <row r="404" spans="1:27" x14ac:dyDescent="0.15">
      <c r="A404" s="14"/>
      <c r="B404" s="17">
        <f t="shared" si="77"/>
        <v>54058</v>
      </c>
      <c r="C404" s="34">
        <f t="shared" si="78"/>
        <v>125</v>
      </c>
      <c r="D404" s="35">
        <f t="shared" si="69"/>
        <v>3.2000000000000002E-3</v>
      </c>
      <c r="E404" s="35" t="str">
        <f t="shared" si="81"/>
        <v/>
      </c>
      <c r="F404" s="35" t="str">
        <f t="shared" si="81"/>
        <v/>
      </c>
      <c r="G404" s="35" t="str">
        <f t="shared" si="81"/>
        <v/>
      </c>
      <c r="H404" s="35" t="str">
        <f t="shared" si="81"/>
        <v/>
      </c>
      <c r="I404" s="36" cm="1">
        <f t="array" ref="I404">_xlfn.IFS(H404&lt;&gt;"",H404,G404&lt;&gt;"",G404,F404&lt;&gt;"",F404,E404&lt;&gt;"",E404,D404&lt;&gt;"",D404)</f>
        <v>3.2000000000000002E-3</v>
      </c>
      <c r="J404" s="42">
        <f t="shared" si="70"/>
        <v>125854.55988056776</v>
      </c>
      <c r="K404" s="43">
        <f t="shared" si="71"/>
        <v>125854.55988056773</v>
      </c>
      <c r="L404" s="44">
        <f t="shared" si="75"/>
        <v>125854.55988056773</v>
      </c>
      <c r="M404" s="43">
        <f t="shared" si="76"/>
        <v>121729.09755640957</v>
      </c>
      <c r="N404" s="44">
        <f t="shared" si="80"/>
        <v>121729.09755640957</v>
      </c>
      <c r="O404" s="19">
        <f t="shared" si="72"/>
        <v>4125.4623241581603</v>
      </c>
      <c r="P404" s="19">
        <f t="shared" si="73"/>
        <v>0</v>
      </c>
      <c r="Q404" s="45">
        <f t="shared" si="74"/>
        <v>15348754.618036689</v>
      </c>
      <c r="R404" s="34" t="str">
        <f>IF(MONTH(B404)=12,計算リスト!$C$5,計算リスト!$C$6)</f>
        <v>×</v>
      </c>
      <c r="S404" s="34" t="str">
        <f>IF(YEAR(B404)-YEAR($B$108)&lt;=$D$55,計算リスト!$C$5,計算リスト!$C$6)</f>
        <v>×</v>
      </c>
      <c r="T404" s="34" t="str">
        <f>IF(R404&amp;S404=計算リスト!$C$5&amp;計算リスト!$C$5,計算リスト!$C$5,計算リスト!$C$6)</f>
        <v>×</v>
      </c>
      <c r="U404" s="34">
        <f>IF(T404=計算リスト!$C$5,MIN($D$57,Q404*$D$54),0)</f>
        <v>0</v>
      </c>
      <c r="V404" s="14"/>
      <c r="W404" s="1"/>
      <c r="X404" s="1"/>
      <c r="Y404" s="1"/>
      <c r="Z404" s="1"/>
      <c r="AA404" s="1"/>
    </row>
    <row r="405" spans="1:27" x14ac:dyDescent="0.15">
      <c r="A405" s="14"/>
      <c r="B405" s="17">
        <f t="shared" si="77"/>
        <v>54089</v>
      </c>
      <c r="C405" s="34">
        <f t="shared" si="78"/>
        <v>124</v>
      </c>
      <c r="D405" s="35">
        <f t="shared" si="69"/>
        <v>3.2000000000000002E-3</v>
      </c>
      <c r="E405" s="35" t="str">
        <f t="shared" si="81"/>
        <v/>
      </c>
      <c r="F405" s="35" t="str">
        <f t="shared" si="81"/>
        <v/>
      </c>
      <c r="G405" s="35" t="str">
        <f t="shared" si="81"/>
        <v/>
      </c>
      <c r="H405" s="35" t="str">
        <f t="shared" si="81"/>
        <v/>
      </c>
      <c r="I405" s="36" cm="1">
        <f t="array" ref="I405">_xlfn.IFS(H405&lt;&gt;"",H405,G405&lt;&gt;"",G405,F405&lt;&gt;"",F405,E405&lt;&gt;"",E405,D405&lt;&gt;"",D405)</f>
        <v>3.2000000000000002E-3</v>
      </c>
      <c r="J405" s="42">
        <f t="shared" si="70"/>
        <v>125854.55988056776</v>
      </c>
      <c r="K405" s="43">
        <f t="shared" si="71"/>
        <v>125854.55988056776</v>
      </c>
      <c r="L405" s="44">
        <f t="shared" si="75"/>
        <v>125854.55988056776</v>
      </c>
      <c r="M405" s="43">
        <f t="shared" si="76"/>
        <v>121761.55864909131</v>
      </c>
      <c r="N405" s="44">
        <f t="shared" si="80"/>
        <v>121761.55864909131</v>
      </c>
      <c r="O405" s="19">
        <f t="shared" si="72"/>
        <v>4093.0012314764508</v>
      </c>
      <c r="P405" s="19">
        <f t="shared" si="73"/>
        <v>0</v>
      </c>
      <c r="Q405" s="45">
        <f t="shared" si="74"/>
        <v>15226993.059387598</v>
      </c>
      <c r="R405" s="34" t="str">
        <f>IF(MONTH(B405)=12,計算リスト!$C$5,計算リスト!$C$6)</f>
        <v>×</v>
      </c>
      <c r="S405" s="34" t="str">
        <f>IF(YEAR(B405)-YEAR($B$108)&lt;=$D$55,計算リスト!$C$5,計算リスト!$C$6)</f>
        <v>×</v>
      </c>
      <c r="T405" s="34" t="str">
        <f>IF(R405&amp;S405=計算リスト!$C$5&amp;計算リスト!$C$5,計算リスト!$C$5,計算リスト!$C$6)</f>
        <v>×</v>
      </c>
      <c r="U405" s="34">
        <f>IF(T405=計算リスト!$C$5,MIN($D$57,Q405*$D$54),0)</f>
        <v>0</v>
      </c>
      <c r="V405" s="14"/>
      <c r="W405" s="1"/>
      <c r="X405" s="1"/>
      <c r="Y405" s="1"/>
      <c r="Z405" s="1"/>
      <c r="AA405" s="1"/>
    </row>
    <row r="406" spans="1:27" x14ac:dyDescent="0.15">
      <c r="A406" s="14"/>
      <c r="B406" s="17">
        <f t="shared" si="77"/>
        <v>54118</v>
      </c>
      <c r="C406" s="34">
        <f t="shared" si="78"/>
        <v>123</v>
      </c>
      <c r="D406" s="35">
        <f t="shared" si="69"/>
        <v>3.2000000000000002E-3</v>
      </c>
      <c r="E406" s="35" t="str">
        <f t="shared" si="81"/>
        <v/>
      </c>
      <c r="F406" s="35" t="str">
        <f t="shared" si="81"/>
        <v/>
      </c>
      <c r="G406" s="35" t="str">
        <f t="shared" si="81"/>
        <v/>
      </c>
      <c r="H406" s="35" t="str">
        <f t="shared" si="81"/>
        <v/>
      </c>
      <c r="I406" s="36" cm="1">
        <f t="array" ref="I406">_xlfn.IFS(H406&lt;&gt;"",H406,G406&lt;&gt;"",G406,F406&lt;&gt;"",F406,E406&lt;&gt;"",E406,D406&lt;&gt;"",D406)</f>
        <v>3.2000000000000002E-3</v>
      </c>
      <c r="J406" s="42">
        <f t="shared" si="70"/>
        <v>125854.55988056776</v>
      </c>
      <c r="K406" s="43">
        <f t="shared" si="71"/>
        <v>125854.55988056773</v>
      </c>
      <c r="L406" s="44">
        <f t="shared" si="75"/>
        <v>125854.55988056773</v>
      </c>
      <c r="M406" s="43">
        <f t="shared" si="76"/>
        <v>121794.02839806437</v>
      </c>
      <c r="N406" s="44">
        <f t="shared" si="80"/>
        <v>121794.02839806437</v>
      </c>
      <c r="O406" s="19">
        <f t="shared" si="72"/>
        <v>4060.5314825033597</v>
      </c>
      <c r="P406" s="19">
        <f t="shared" si="73"/>
        <v>0</v>
      </c>
      <c r="Q406" s="45">
        <f t="shared" si="74"/>
        <v>15105199.030989533</v>
      </c>
      <c r="R406" s="34" t="str">
        <f>IF(MONTH(B406)=12,計算リスト!$C$5,計算リスト!$C$6)</f>
        <v>×</v>
      </c>
      <c r="S406" s="34" t="str">
        <f>IF(YEAR(B406)-YEAR($B$108)&lt;=$D$55,計算リスト!$C$5,計算リスト!$C$6)</f>
        <v>×</v>
      </c>
      <c r="T406" s="34" t="str">
        <f>IF(R406&amp;S406=計算リスト!$C$5&amp;計算リスト!$C$5,計算リスト!$C$5,計算リスト!$C$6)</f>
        <v>×</v>
      </c>
      <c r="U406" s="34">
        <f>IF(T406=計算リスト!$C$5,MIN($D$57,Q406*$D$54),0)</f>
        <v>0</v>
      </c>
      <c r="V406" s="14"/>
      <c r="W406" s="1"/>
      <c r="X406" s="1"/>
      <c r="Y406" s="1"/>
      <c r="Z406" s="1"/>
      <c r="AA406" s="1"/>
    </row>
    <row r="407" spans="1:27" x14ac:dyDescent="0.15">
      <c r="A407" s="14"/>
      <c r="B407" s="17">
        <f t="shared" si="77"/>
        <v>54149</v>
      </c>
      <c r="C407" s="34">
        <f t="shared" si="78"/>
        <v>122</v>
      </c>
      <c r="D407" s="35">
        <f t="shared" si="69"/>
        <v>3.2000000000000002E-3</v>
      </c>
      <c r="E407" s="35" t="str">
        <f t="shared" si="81"/>
        <v/>
      </c>
      <c r="F407" s="35" t="str">
        <f t="shared" si="81"/>
        <v/>
      </c>
      <c r="G407" s="35" t="str">
        <f t="shared" si="81"/>
        <v/>
      </c>
      <c r="H407" s="35" t="str">
        <f t="shared" si="81"/>
        <v/>
      </c>
      <c r="I407" s="36" cm="1">
        <f t="array" ref="I407">_xlfn.IFS(H407&lt;&gt;"",H407,G407&lt;&gt;"",G407,F407&lt;&gt;"",F407,E407&lt;&gt;"",E407,D407&lt;&gt;"",D407)</f>
        <v>3.2000000000000002E-3</v>
      </c>
      <c r="J407" s="42">
        <f t="shared" si="70"/>
        <v>125854.55988056776</v>
      </c>
      <c r="K407" s="43">
        <f t="shared" si="71"/>
        <v>125854.55988056771</v>
      </c>
      <c r="L407" s="44">
        <f t="shared" si="75"/>
        <v>125854.55988056771</v>
      </c>
      <c r="M407" s="43">
        <f t="shared" si="76"/>
        <v>121826.50680563717</v>
      </c>
      <c r="N407" s="44">
        <f t="shared" si="80"/>
        <v>121826.50680563717</v>
      </c>
      <c r="O407" s="19">
        <f t="shared" si="72"/>
        <v>4028.0530749305426</v>
      </c>
      <c r="P407" s="19">
        <f t="shared" si="73"/>
        <v>0</v>
      </c>
      <c r="Q407" s="45">
        <f t="shared" si="74"/>
        <v>14983372.524183895</v>
      </c>
      <c r="R407" s="34" t="str">
        <f>IF(MONTH(B407)=12,計算リスト!$C$5,計算リスト!$C$6)</f>
        <v>×</v>
      </c>
      <c r="S407" s="34" t="str">
        <f>IF(YEAR(B407)-YEAR($B$108)&lt;=$D$55,計算リスト!$C$5,計算リスト!$C$6)</f>
        <v>×</v>
      </c>
      <c r="T407" s="34" t="str">
        <f>IF(R407&amp;S407=計算リスト!$C$5&amp;計算リスト!$C$5,計算リスト!$C$5,計算リスト!$C$6)</f>
        <v>×</v>
      </c>
      <c r="U407" s="34">
        <f>IF(T407=計算リスト!$C$5,MIN($D$57,Q407*$D$54),0)</f>
        <v>0</v>
      </c>
      <c r="V407" s="14"/>
      <c r="W407" s="1"/>
      <c r="X407" s="1"/>
      <c r="Y407" s="1"/>
      <c r="Z407" s="1"/>
      <c r="AA407" s="1"/>
    </row>
    <row r="408" spans="1:27" x14ac:dyDescent="0.15">
      <c r="A408" s="14"/>
      <c r="B408" s="17">
        <f t="shared" si="77"/>
        <v>54179</v>
      </c>
      <c r="C408" s="34">
        <f t="shared" si="78"/>
        <v>121</v>
      </c>
      <c r="D408" s="35">
        <f t="shared" si="69"/>
        <v>3.2000000000000002E-3</v>
      </c>
      <c r="E408" s="35" t="str">
        <f t="shared" ref="E408:H427" si="82">IF(F$36&lt;&gt;"",IF($B408&gt;=F$36,F$41,""),"")</f>
        <v/>
      </c>
      <c r="F408" s="35" t="str">
        <f t="shared" si="82"/>
        <v/>
      </c>
      <c r="G408" s="35" t="str">
        <f t="shared" si="82"/>
        <v/>
      </c>
      <c r="H408" s="35" t="str">
        <f t="shared" si="82"/>
        <v/>
      </c>
      <c r="I408" s="36" cm="1">
        <f t="array" ref="I408">_xlfn.IFS(H408&lt;&gt;"",H408,G408&lt;&gt;"",G408,F408&lt;&gt;"",F408,E408&lt;&gt;"",E408,D408&lt;&gt;"",D408)</f>
        <v>3.2000000000000002E-3</v>
      </c>
      <c r="J408" s="42">
        <f t="shared" si="70"/>
        <v>125854.55988056776</v>
      </c>
      <c r="K408" s="43">
        <f t="shared" si="71"/>
        <v>125854.55988056773</v>
      </c>
      <c r="L408" s="44">
        <f t="shared" si="75"/>
        <v>125854.55988056773</v>
      </c>
      <c r="M408" s="43">
        <f t="shared" si="76"/>
        <v>121858.99387411869</v>
      </c>
      <c r="N408" s="44">
        <f t="shared" si="80"/>
        <v>121858.99387411869</v>
      </c>
      <c r="O408" s="19">
        <f t="shared" si="72"/>
        <v>3995.5660064490389</v>
      </c>
      <c r="P408" s="19">
        <f t="shared" si="73"/>
        <v>0</v>
      </c>
      <c r="Q408" s="45">
        <f t="shared" si="74"/>
        <v>14861513.530309776</v>
      </c>
      <c r="R408" s="34" t="str">
        <f>IF(MONTH(B408)=12,計算リスト!$C$5,計算リスト!$C$6)</f>
        <v>×</v>
      </c>
      <c r="S408" s="34" t="str">
        <f>IF(YEAR(B408)-YEAR($B$108)&lt;=$D$55,計算リスト!$C$5,計算リスト!$C$6)</f>
        <v>×</v>
      </c>
      <c r="T408" s="34" t="str">
        <f>IF(R408&amp;S408=計算リスト!$C$5&amp;計算リスト!$C$5,計算リスト!$C$5,計算リスト!$C$6)</f>
        <v>×</v>
      </c>
      <c r="U408" s="34">
        <f>IF(T408=計算リスト!$C$5,MIN($D$57,Q408*$D$54),0)</f>
        <v>0</v>
      </c>
      <c r="V408" s="14"/>
      <c r="W408" s="1"/>
      <c r="X408" s="1"/>
      <c r="Y408" s="1"/>
      <c r="Z408" s="1"/>
      <c r="AA408" s="1"/>
    </row>
    <row r="409" spans="1:27" x14ac:dyDescent="0.15">
      <c r="A409" s="14"/>
      <c r="B409" s="17">
        <f t="shared" si="77"/>
        <v>54210</v>
      </c>
      <c r="C409" s="34">
        <f t="shared" si="78"/>
        <v>120</v>
      </c>
      <c r="D409" s="35">
        <f t="shared" si="69"/>
        <v>3.2000000000000002E-3</v>
      </c>
      <c r="E409" s="35" t="str">
        <f t="shared" si="82"/>
        <v/>
      </c>
      <c r="F409" s="35" t="str">
        <f t="shared" si="82"/>
        <v/>
      </c>
      <c r="G409" s="35" t="str">
        <f t="shared" si="82"/>
        <v/>
      </c>
      <c r="H409" s="35" t="str">
        <f t="shared" si="82"/>
        <v/>
      </c>
      <c r="I409" s="36" cm="1">
        <f t="array" ref="I409">_xlfn.IFS(H409&lt;&gt;"",H409,G409&lt;&gt;"",G409,F409&lt;&gt;"",F409,E409&lt;&gt;"",E409,D409&lt;&gt;"",D409)</f>
        <v>3.2000000000000002E-3</v>
      </c>
      <c r="J409" s="42">
        <f t="shared" si="70"/>
        <v>125854.55988056776</v>
      </c>
      <c r="K409" s="43">
        <f t="shared" si="71"/>
        <v>125854.55988056773</v>
      </c>
      <c r="L409" s="44">
        <f t="shared" si="75"/>
        <v>125854.55988056773</v>
      </c>
      <c r="M409" s="43">
        <f t="shared" si="76"/>
        <v>121891.48960581845</v>
      </c>
      <c r="N409" s="44">
        <f t="shared" si="80"/>
        <v>121891.48960581845</v>
      </c>
      <c r="O409" s="19">
        <f t="shared" si="72"/>
        <v>3963.0702747492737</v>
      </c>
      <c r="P409" s="19">
        <f t="shared" si="73"/>
        <v>0</v>
      </c>
      <c r="Q409" s="45">
        <f t="shared" si="74"/>
        <v>14739622.040703958</v>
      </c>
      <c r="R409" s="34" t="str">
        <f>IF(MONTH(B409)=12,計算リスト!$C$5,計算リスト!$C$6)</f>
        <v>×</v>
      </c>
      <c r="S409" s="34" t="str">
        <f>IF(YEAR(B409)-YEAR($B$108)&lt;=$D$55,計算リスト!$C$5,計算リスト!$C$6)</f>
        <v>×</v>
      </c>
      <c r="T409" s="34" t="str">
        <f>IF(R409&amp;S409=計算リスト!$C$5&amp;計算リスト!$C$5,計算リスト!$C$5,計算リスト!$C$6)</f>
        <v>×</v>
      </c>
      <c r="U409" s="34">
        <f>IF(T409=計算リスト!$C$5,MIN($D$57,Q409*$D$54),0)</f>
        <v>0</v>
      </c>
      <c r="V409" s="14"/>
      <c r="W409" s="1"/>
      <c r="X409" s="1"/>
      <c r="Y409" s="1"/>
      <c r="Z409" s="1"/>
      <c r="AA409" s="1"/>
    </row>
    <row r="410" spans="1:27" x14ac:dyDescent="0.15">
      <c r="A410" s="14"/>
      <c r="B410" s="17">
        <f t="shared" si="77"/>
        <v>54240</v>
      </c>
      <c r="C410" s="34">
        <f t="shared" si="78"/>
        <v>119</v>
      </c>
      <c r="D410" s="35">
        <f t="shared" si="69"/>
        <v>3.2000000000000002E-3</v>
      </c>
      <c r="E410" s="35" t="str">
        <f t="shared" si="82"/>
        <v/>
      </c>
      <c r="F410" s="35" t="str">
        <f t="shared" si="82"/>
        <v/>
      </c>
      <c r="G410" s="35" t="str">
        <f t="shared" si="82"/>
        <v/>
      </c>
      <c r="H410" s="35" t="str">
        <f t="shared" si="82"/>
        <v/>
      </c>
      <c r="I410" s="36" cm="1">
        <f t="array" ref="I410">_xlfn.IFS(H410&lt;&gt;"",H410,G410&lt;&gt;"",G410,F410&lt;&gt;"",F410,E410&lt;&gt;"",E410,D410&lt;&gt;"",D410)</f>
        <v>3.2000000000000002E-3</v>
      </c>
      <c r="J410" s="42">
        <f t="shared" si="70"/>
        <v>125854.55988056776</v>
      </c>
      <c r="K410" s="43">
        <f t="shared" si="71"/>
        <v>125854.55988056773</v>
      </c>
      <c r="L410" s="44">
        <f t="shared" si="75"/>
        <v>125854.55988056773</v>
      </c>
      <c r="M410" s="43">
        <f t="shared" si="76"/>
        <v>121923.99400304667</v>
      </c>
      <c r="N410" s="44">
        <f t="shared" si="80"/>
        <v>121923.99400304667</v>
      </c>
      <c r="O410" s="19">
        <f t="shared" si="72"/>
        <v>3930.5658775210554</v>
      </c>
      <c r="P410" s="19">
        <f t="shared" si="73"/>
        <v>0</v>
      </c>
      <c r="Q410" s="45">
        <f t="shared" si="74"/>
        <v>14617698.046700912</v>
      </c>
      <c r="R410" s="34" t="str">
        <f>IF(MONTH(B410)=12,計算リスト!$C$5,計算リスト!$C$6)</f>
        <v>×</v>
      </c>
      <c r="S410" s="34" t="str">
        <f>IF(YEAR(B410)-YEAR($B$108)&lt;=$D$55,計算リスト!$C$5,計算リスト!$C$6)</f>
        <v>×</v>
      </c>
      <c r="T410" s="34" t="str">
        <f>IF(R410&amp;S410=計算リスト!$C$5&amp;計算リスト!$C$5,計算リスト!$C$5,計算リスト!$C$6)</f>
        <v>×</v>
      </c>
      <c r="U410" s="34">
        <f>IF(T410=計算リスト!$C$5,MIN($D$57,Q410*$D$54),0)</f>
        <v>0</v>
      </c>
      <c r="V410" s="14"/>
      <c r="W410" s="1"/>
      <c r="X410" s="1"/>
      <c r="Y410" s="1"/>
      <c r="Z410" s="1"/>
      <c r="AA410" s="1"/>
    </row>
    <row r="411" spans="1:27" x14ac:dyDescent="0.15">
      <c r="A411" s="14"/>
      <c r="B411" s="17">
        <f t="shared" si="77"/>
        <v>54271</v>
      </c>
      <c r="C411" s="34">
        <f t="shared" si="78"/>
        <v>118</v>
      </c>
      <c r="D411" s="35">
        <f t="shared" si="69"/>
        <v>3.2000000000000002E-3</v>
      </c>
      <c r="E411" s="35" t="str">
        <f t="shared" si="82"/>
        <v/>
      </c>
      <c r="F411" s="35" t="str">
        <f t="shared" si="82"/>
        <v/>
      </c>
      <c r="G411" s="35" t="str">
        <f t="shared" si="82"/>
        <v/>
      </c>
      <c r="H411" s="35" t="str">
        <f t="shared" si="82"/>
        <v/>
      </c>
      <c r="I411" s="36" cm="1">
        <f t="array" ref="I411">_xlfn.IFS(H411&lt;&gt;"",H411,G411&lt;&gt;"",G411,F411&lt;&gt;"",F411,E411&lt;&gt;"",E411,D411&lt;&gt;"",D411)</f>
        <v>3.2000000000000002E-3</v>
      </c>
      <c r="J411" s="42">
        <f t="shared" si="70"/>
        <v>125854.55988056776</v>
      </c>
      <c r="K411" s="43">
        <f t="shared" si="71"/>
        <v>125854.55988056774</v>
      </c>
      <c r="L411" s="44">
        <f t="shared" si="75"/>
        <v>125854.55988056774</v>
      </c>
      <c r="M411" s="43">
        <f t="shared" si="76"/>
        <v>121956.50706811417</v>
      </c>
      <c r="N411" s="44">
        <f t="shared" si="80"/>
        <v>121956.50706811417</v>
      </c>
      <c r="O411" s="19">
        <f t="shared" si="72"/>
        <v>3898.0528124535767</v>
      </c>
      <c r="P411" s="19">
        <f t="shared" si="73"/>
        <v>0</v>
      </c>
      <c r="Q411" s="45">
        <f t="shared" si="74"/>
        <v>14495741.539632797</v>
      </c>
      <c r="R411" s="34" t="str">
        <f>IF(MONTH(B411)=12,計算リスト!$C$5,計算リスト!$C$6)</f>
        <v>×</v>
      </c>
      <c r="S411" s="34" t="str">
        <f>IF(YEAR(B411)-YEAR($B$108)&lt;=$D$55,計算リスト!$C$5,計算リスト!$C$6)</f>
        <v>×</v>
      </c>
      <c r="T411" s="34" t="str">
        <f>IF(R411&amp;S411=計算リスト!$C$5&amp;計算リスト!$C$5,計算リスト!$C$5,計算リスト!$C$6)</f>
        <v>×</v>
      </c>
      <c r="U411" s="34">
        <f>IF(T411=計算リスト!$C$5,MIN($D$57,Q411*$D$54),0)</f>
        <v>0</v>
      </c>
      <c r="V411" s="14"/>
      <c r="W411" s="1"/>
      <c r="X411" s="1"/>
      <c r="Y411" s="1"/>
      <c r="Z411" s="1"/>
      <c r="AA411" s="1"/>
    </row>
    <row r="412" spans="1:27" x14ac:dyDescent="0.15">
      <c r="A412" s="14"/>
      <c r="B412" s="17">
        <f t="shared" si="77"/>
        <v>54302</v>
      </c>
      <c r="C412" s="34">
        <f t="shared" si="78"/>
        <v>117</v>
      </c>
      <c r="D412" s="35">
        <f t="shared" si="69"/>
        <v>3.2000000000000002E-3</v>
      </c>
      <c r="E412" s="35" t="str">
        <f t="shared" si="82"/>
        <v/>
      </c>
      <c r="F412" s="35" t="str">
        <f t="shared" si="82"/>
        <v/>
      </c>
      <c r="G412" s="35" t="str">
        <f t="shared" si="82"/>
        <v/>
      </c>
      <c r="H412" s="35" t="str">
        <f t="shared" si="82"/>
        <v/>
      </c>
      <c r="I412" s="36" cm="1">
        <f t="array" ref="I412">_xlfn.IFS(H412&lt;&gt;"",H412,G412&lt;&gt;"",G412,F412&lt;&gt;"",F412,E412&lt;&gt;"",E412,D412&lt;&gt;"",D412)</f>
        <v>3.2000000000000002E-3</v>
      </c>
      <c r="J412" s="42">
        <f t="shared" si="70"/>
        <v>125854.55988056776</v>
      </c>
      <c r="K412" s="43">
        <f t="shared" si="71"/>
        <v>125854.55988056773</v>
      </c>
      <c r="L412" s="44">
        <f t="shared" si="75"/>
        <v>125854.55988056773</v>
      </c>
      <c r="M412" s="43">
        <f t="shared" si="76"/>
        <v>121989.02880333232</v>
      </c>
      <c r="N412" s="44">
        <f t="shared" si="80"/>
        <v>121989.02880333232</v>
      </c>
      <c r="O412" s="19">
        <f t="shared" si="72"/>
        <v>3865.5310772354128</v>
      </c>
      <c r="P412" s="19">
        <f t="shared" si="73"/>
        <v>0</v>
      </c>
      <c r="Q412" s="45">
        <f t="shared" si="74"/>
        <v>14373752.510829465</v>
      </c>
      <c r="R412" s="34" t="str">
        <f>IF(MONTH(B412)=12,計算リスト!$C$5,計算リスト!$C$6)</f>
        <v>×</v>
      </c>
      <c r="S412" s="34" t="str">
        <f>IF(YEAR(B412)-YEAR($B$108)&lt;=$D$55,計算リスト!$C$5,計算リスト!$C$6)</f>
        <v>×</v>
      </c>
      <c r="T412" s="34" t="str">
        <f>IF(R412&amp;S412=計算リスト!$C$5&amp;計算リスト!$C$5,計算リスト!$C$5,計算リスト!$C$6)</f>
        <v>×</v>
      </c>
      <c r="U412" s="34">
        <f>IF(T412=計算リスト!$C$5,MIN($D$57,Q412*$D$54),0)</f>
        <v>0</v>
      </c>
      <c r="V412" s="14"/>
      <c r="W412" s="1"/>
      <c r="X412" s="1"/>
      <c r="Y412" s="1"/>
      <c r="Z412" s="1"/>
      <c r="AA412" s="1"/>
    </row>
    <row r="413" spans="1:27" x14ac:dyDescent="0.15">
      <c r="A413" s="14"/>
      <c r="B413" s="17">
        <f t="shared" si="77"/>
        <v>54332</v>
      </c>
      <c r="C413" s="34">
        <f t="shared" si="78"/>
        <v>116</v>
      </c>
      <c r="D413" s="35">
        <f t="shared" si="69"/>
        <v>3.2000000000000002E-3</v>
      </c>
      <c r="E413" s="35" t="str">
        <f t="shared" si="82"/>
        <v/>
      </c>
      <c r="F413" s="35" t="str">
        <f t="shared" si="82"/>
        <v/>
      </c>
      <c r="G413" s="35" t="str">
        <f t="shared" si="82"/>
        <v/>
      </c>
      <c r="H413" s="35" t="str">
        <f t="shared" si="82"/>
        <v/>
      </c>
      <c r="I413" s="36" cm="1">
        <f t="array" ref="I413">_xlfn.IFS(H413&lt;&gt;"",H413,G413&lt;&gt;"",G413,F413&lt;&gt;"",F413,E413&lt;&gt;"",E413,D413&lt;&gt;"",D413)</f>
        <v>3.2000000000000002E-3</v>
      </c>
      <c r="J413" s="42">
        <f t="shared" si="70"/>
        <v>125854.55988056776</v>
      </c>
      <c r="K413" s="43">
        <f t="shared" si="71"/>
        <v>125854.55988056773</v>
      </c>
      <c r="L413" s="44">
        <f t="shared" si="75"/>
        <v>125854.55988056773</v>
      </c>
      <c r="M413" s="43">
        <f t="shared" si="76"/>
        <v>122021.5592110132</v>
      </c>
      <c r="N413" s="44">
        <f t="shared" si="80"/>
        <v>122021.5592110132</v>
      </c>
      <c r="O413" s="19">
        <f t="shared" si="72"/>
        <v>3833.0006695545244</v>
      </c>
      <c r="P413" s="19">
        <f t="shared" si="73"/>
        <v>0</v>
      </c>
      <c r="Q413" s="45">
        <f t="shared" si="74"/>
        <v>14251730.951618452</v>
      </c>
      <c r="R413" s="34" t="str">
        <f>IF(MONTH(B413)=12,計算リスト!$C$5,計算リスト!$C$6)</f>
        <v>×</v>
      </c>
      <c r="S413" s="34" t="str">
        <f>IF(YEAR(B413)-YEAR($B$108)&lt;=$D$55,計算リスト!$C$5,計算リスト!$C$6)</f>
        <v>×</v>
      </c>
      <c r="T413" s="34" t="str">
        <f>IF(R413&amp;S413=計算リスト!$C$5&amp;計算リスト!$C$5,計算リスト!$C$5,計算リスト!$C$6)</f>
        <v>×</v>
      </c>
      <c r="U413" s="34">
        <f>IF(T413=計算リスト!$C$5,MIN($D$57,Q413*$D$54),0)</f>
        <v>0</v>
      </c>
      <c r="V413" s="14"/>
      <c r="W413" s="1"/>
      <c r="X413" s="1"/>
      <c r="Y413" s="1"/>
      <c r="Z413" s="1"/>
      <c r="AA413" s="1"/>
    </row>
    <row r="414" spans="1:27" x14ac:dyDescent="0.15">
      <c r="A414" s="14"/>
      <c r="B414" s="17">
        <f t="shared" si="77"/>
        <v>54363</v>
      </c>
      <c r="C414" s="34">
        <f t="shared" si="78"/>
        <v>115</v>
      </c>
      <c r="D414" s="35">
        <f t="shared" si="69"/>
        <v>3.2000000000000002E-3</v>
      </c>
      <c r="E414" s="35" t="str">
        <f t="shared" si="82"/>
        <v/>
      </c>
      <c r="F414" s="35" t="str">
        <f t="shared" si="82"/>
        <v/>
      </c>
      <c r="G414" s="35" t="str">
        <f t="shared" si="82"/>
        <v/>
      </c>
      <c r="H414" s="35" t="str">
        <f t="shared" si="82"/>
        <v/>
      </c>
      <c r="I414" s="36" cm="1">
        <f t="array" ref="I414">_xlfn.IFS(H414&lt;&gt;"",H414,G414&lt;&gt;"",G414,F414&lt;&gt;"",F414,E414&lt;&gt;"",E414,D414&lt;&gt;"",D414)</f>
        <v>3.2000000000000002E-3</v>
      </c>
      <c r="J414" s="42">
        <f t="shared" si="70"/>
        <v>125854.55988056776</v>
      </c>
      <c r="K414" s="43">
        <f t="shared" si="71"/>
        <v>125854.55988056773</v>
      </c>
      <c r="L414" s="44">
        <f t="shared" si="75"/>
        <v>125854.55988056773</v>
      </c>
      <c r="M414" s="43">
        <f t="shared" si="76"/>
        <v>122054.09829346948</v>
      </c>
      <c r="N414" s="44">
        <f t="shared" si="80"/>
        <v>122054.09829346948</v>
      </c>
      <c r="O414" s="19">
        <f t="shared" si="72"/>
        <v>3800.4615870982539</v>
      </c>
      <c r="P414" s="19">
        <f t="shared" si="73"/>
        <v>0</v>
      </c>
      <c r="Q414" s="45">
        <f t="shared" si="74"/>
        <v>14129676.853324981</v>
      </c>
      <c r="R414" s="34" t="str">
        <f>IF(MONTH(B414)=12,計算リスト!$C$5,計算リスト!$C$6)</f>
        <v>×</v>
      </c>
      <c r="S414" s="34" t="str">
        <f>IF(YEAR(B414)-YEAR($B$108)&lt;=$D$55,計算リスト!$C$5,計算リスト!$C$6)</f>
        <v>×</v>
      </c>
      <c r="T414" s="34" t="str">
        <f>IF(R414&amp;S414=計算リスト!$C$5&amp;計算リスト!$C$5,計算リスト!$C$5,計算リスト!$C$6)</f>
        <v>×</v>
      </c>
      <c r="U414" s="34">
        <f>IF(T414=計算リスト!$C$5,MIN($D$57,Q414*$D$54),0)</f>
        <v>0</v>
      </c>
      <c r="V414" s="14"/>
      <c r="W414" s="1"/>
      <c r="X414" s="1"/>
      <c r="Y414" s="1"/>
      <c r="Z414" s="1"/>
      <c r="AA414" s="1"/>
    </row>
    <row r="415" spans="1:27" x14ac:dyDescent="0.15">
      <c r="A415" s="14"/>
      <c r="B415" s="17">
        <f t="shared" si="77"/>
        <v>54393</v>
      </c>
      <c r="C415" s="34">
        <f t="shared" si="78"/>
        <v>114</v>
      </c>
      <c r="D415" s="35">
        <f t="shared" si="69"/>
        <v>3.2000000000000002E-3</v>
      </c>
      <c r="E415" s="35" t="str">
        <f t="shared" si="82"/>
        <v/>
      </c>
      <c r="F415" s="35" t="str">
        <f t="shared" si="82"/>
        <v/>
      </c>
      <c r="G415" s="35" t="str">
        <f t="shared" si="82"/>
        <v/>
      </c>
      <c r="H415" s="35" t="str">
        <f t="shared" si="82"/>
        <v/>
      </c>
      <c r="I415" s="36" cm="1">
        <f t="array" ref="I415">_xlfn.IFS(H415&lt;&gt;"",H415,G415&lt;&gt;"",G415,F415&lt;&gt;"",F415,E415&lt;&gt;"",E415,D415&lt;&gt;"",D415)</f>
        <v>3.2000000000000002E-3</v>
      </c>
      <c r="J415" s="42">
        <f t="shared" si="70"/>
        <v>125854.55988056776</v>
      </c>
      <c r="K415" s="43">
        <f t="shared" si="71"/>
        <v>125854.55988056773</v>
      </c>
      <c r="L415" s="44">
        <f t="shared" si="75"/>
        <v>125854.55988056773</v>
      </c>
      <c r="M415" s="43">
        <f t="shared" si="76"/>
        <v>122086.6460530144</v>
      </c>
      <c r="N415" s="44">
        <f t="shared" si="80"/>
        <v>122086.6460530144</v>
      </c>
      <c r="O415" s="19">
        <f t="shared" si="72"/>
        <v>3767.9138275533287</v>
      </c>
      <c r="P415" s="19">
        <f t="shared" si="73"/>
        <v>0</v>
      </c>
      <c r="Q415" s="45">
        <f t="shared" si="74"/>
        <v>14007590.207271967</v>
      </c>
      <c r="R415" s="34" t="str">
        <f>IF(MONTH(B415)=12,計算リスト!$C$5,計算リスト!$C$6)</f>
        <v>○</v>
      </c>
      <c r="S415" s="34" t="str">
        <f>IF(YEAR(B415)-YEAR($B$108)&lt;=$D$55,計算リスト!$C$5,計算リスト!$C$6)</f>
        <v>×</v>
      </c>
      <c r="T415" s="34" t="str">
        <f>IF(R415&amp;S415=計算リスト!$C$5&amp;計算リスト!$C$5,計算リスト!$C$5,計算リスト!$C$6)</f>
        <v>×</v>
      </c>
      <c r="U415" s="34">
        <f>IF(T415=計算リスト!$C$5,MIN($D$57,Q415*$D$54),0)</f>
        <v>0</v>
      </c>
      <c r="V415" s="14"/>
      <c r="W415" s="1"/>
      <c r="X415" s="1"/>
      <c r="Y415" s="1"/>
      <c r="Z415" s="1"/>
      <c r="AA415" s="1"/>
    </row>
    <row r="416" spans="1:27" x14ac:dyDescent="0.15">
      <c r="A416" s="14"/>
      <c r="B416" s="17">
        <f t="shared" si="77"/>
        <v>54424</v>
      </c>
      <c r="C416" s="34">
        <f t="shared" si="78"/>
        <v>113</v>
      </c>
      <c r="D416" s="35">
        <f t="shared" si="69"/>
        <v>3.2000000000000002E-3</v>
      </c>
      <c r="E416" s="35" t="str">
        <f t="shared" si="82"/>
        <v/>
      </c>
      <c r="F416" s="35" t="str">
        <f t="shared" si="82"/>
        <v/>
      </c>
      <c r="G416" s="35" t="str">
        <f t="shared" si="82"/>
        <v/>
      </c>
      <c r="H416" s="35" t="str">
        <f t="shared" si="82"/>
        <v/>
      </c>
      <c r="I416" s="36" cm="1">
        <f t="array" ref="I416">_xlfn.IFS(H416&lt;&gt;"",H416,G416&lt;&gt;"",G416,F416&lt;&gt;"",F416,E416&lt;&gt;"",E416,D416&lt;&gt;"",D416)</f>
        <v>3.2000000000000002E-3</v>
      </c>
      <c r="J416" s="42">
        <f t="shared" si="70"/>
        <v>125854.55988056776</v>
      </c>
      <c r="K416" s="43">
        <f t="shared" si="71"/>
        <v>125854.55988056771</v>
      </c>
      <c r="L416" s="44">
        <f t="shared" si="75"/>
        <v>125854.55988056771</v>
      </c>
      <c r="M416" s="43">
        <f t="shared" si="76"/>
        <v>122119.20249196186</v>
      </c>
      <c r="N416" s="44">
        <f t="shared" si="80"/>
        <v>122119.20249196186</v>
      </c>
      <c r="O416" s="19">
        <f t="shared" si="72"/>
        <v>3735.357388605858</v>
      </c>
      <c r="P416" s="19">
        <f t="shared" si="73"/>
        <v>0</v>
      </c>
      <c r="Q416" s="45">
        <f t="shared" si="74"/>
        <v>13885471.004780006</v>
      </c>
      <c r="R416" s="34" t="str">
        <f>IF(MONTH(B416)=12,計算リスト!$C$5,計算リスト!$C$6)</f>
        <v>×</v>
      </c>
      <c r="S416" s="34" t="str">
        <f>IF(YEAR(B416)-YEAR($B$108)&lt;=$D$55,計算リスト!$C$5,計算リスト!$C$6)</f>
        <v>×</v>
      </c>
      <c r="T416" s="34" t="str">
        <f>IF(R416&amp;S416=計算リスト!$C$5&amp;計算リスト!$C$5,計算リスト!$C$5,計算リスト!$C$6)</f>
        <v>×</v>
      </c>
      <c r="U416" s="34">
        <f>IF(T416=計算リスト!$C$5,MIN($D$57,Q416*$D$54),0)</f>
        <v>0</v>
      </c>
      <c r="V416" s="14"/>
      <c r="W416" s="1"/>
      <c r="X416" s="1"/>
      <c r="Y416" s="1"/>
      <c r="Z416" s="1"/>
      <c r="AA416" s="1"/>
    </row>
    <row r="417" spans="1:27" x14ac:dyDescent="0.15">
      <c r="A417" s="14"/>
      <c r="B417" s="17">
        <f t="shared" si="77"/>
        <v>54455</v>
      </c>
      <c r="C417" s="34">
        <f t="shared" si="78"/>
        <v>112</v>
      </c>
      <c r="D417" s="35">
        <f t="shared" si="69"/>
        <v>3.2000000000000002E-3</v>
      </c>
      <c r="E417" s="35" t="str">
        <f t="shared" si="82"/>
        <v/>
      </c>
      <c r="F417" s="35" t="str">
        <f t="shared" si="82"/>
        <v/>
      </c>
      <c r="G417" s="35" t="str">
        <f t="shared" si="82"/>
        <v/>
      </c>
      <c r="H417" s="35" t="str">
        <f t="shared" si="82"/>
        <v/>
      </c>
      <c r="I417" s="36" cm="1">
        <f t="array" ref="I417">_xlfn.IFS(H417&lt;&gt;"",H417,G417&lt;&gt;"",G417,F417&lt;&gt;"",F417,E417&lt;&gt;"",E417,D417&lt;&gt;"",D417)</f>
        <v>3.2000000000000002E-3</v>
      </c>
      <c r="J417" s="42">
        <f t="shared" si="70"/>
        <v>125854.55988056776</v>
      </c>
      <c r="K417" s="43">
        <f t="shared" si="71"/>
        <v>125854.55988056773</v>
      </c>
      <c r="L417" s="44">
        <f t="shared" si="75"/>
        <v>125854.55988056773</v>
      </c>
      <c r="M417" s="43">
        <f t="shared" si="76"/>
        <v>122151.7676126264</v>
      </c>
      <c r="N417" s="44">
        <f t="shared" si="80"/>
        <v>122151.7676126264</v>
      </c>
      <c r="O417" s="19">
        <f t="shared" si="72"/>
        <v>3702.792267941335</v>
      </c>
      <c r="P417" s="19">
        <f t="shared" si="73"/>
        <v>0</v>
      </c>
      <c r="Q417" s="45">
        <f t="shared" si="74"/>
        <v>13763319.237167379</v>
      </c>
      <c r="R417" s="34" t="str">
        <f>IF(MONTH(B417)=12,計算リスト!$C$5,計算リスト!$C$6)</f>
        <v>×</v>
      </c>
      <c r="S417" s="34" t="str">
        <f>IF(YEAR(B417)-YEAR($B$108)&lt;=$D$55,計算リスト!$C$5,計算リスト!$C$6)</f>
        <v>×</v>
      </c>
      <c r="T417" s="34" t="str">
        <f>IF(R417&amp;S417=計算リスト!$C$5&amp;計算リスト!$C$5,計算リスト!$C$5,計算リスト!$C$6)</f>
        <v>×</v>
      </c>
      <c r="U417" s="34">
        <f>IF(T417=計算リスト!$C$5,MIN($D$57,Q417*$D$54),0)</f>
        <v>0</v>
      </c>
      <c r="V417" s="14"/>
      <c r="W417" s="1"/>
      <c r="X417" s="1"/>
      <c r="Y417" s="1"/>
      <c r="Z417" s="1"/>
      <c r="AA417" s="1"/>
    </row>
    <row r="418" spans="1:27" x14ac:dyDescent="0.15">
      <c r="A418" s="14"/>
      <c r="B418" s="17">
        <f t="shared" si="77"/>
        <v>54483</v>
      </c>
      <c r="C418" s="34">
        <f t="shared" si="78"/>
        <v>111</v>
      </c>
      <c r="D418" s="35">
        <f t="shared" si="69"/>
        <v>3.2000000000000002E-3</v>
      </c>
      <c r="E418" s="35" t="str">
        <f t="shared" si="82"/>
        <v/>
      </c>
      <c r="F418" s="35" t="str">
        <f t="shared" si="82"/>
        <v/>
      </c>
      <c r="G418" s="35" t="str">
        <f t="shared" si="82"/>
        <v/>
      </c>
      <c r="H418" s="35" t="str">
        <f t="shared" si="82"/>
        <v/>
      </c>
      <c r="I418" s="36" cm="1">
        <f t="array" ref="I418">_xlfn.IFS(H418&lt;&gt;"",H418,G418&lt;&gt;"",G418,F418&lt;&gt;"",F418,E418&lt;&gt;"",E418,D418&lt;&gt;"",D418)</f>
        <v>3.2000000000000002E-3</v>
      </c>
      <c r="J418" s="42">
        <f t="shared" si="70"/>
        <v>125854.55988056776</v>
      </c>
      <c r="K418" s="43">
        <f t="shared" si="71"/>
        <v>125854.55988056771</v>
      </c>
      <c r="L418" s="44">
        <f t="shared" si="75"/>
        <v>125854.55988056771</v>
      </c>
      <c r="M418" s="43">
        <f t="shared" si="76"/>
        <v>122184.34141732308</v>
      </c>
      <c r="N418" s="44">
        <f t="shared" si="80"/>
        <v>122184.34141732308</v>
      </c>
      <c r="O418" s="19">
        <f t="shared" si="72"/>
        <v>3670.2184632446347</v>
      </c>
      <c r="P418" s="19">
        <f t="shared" si="73"/>
        <v>0</v>
      </c>
      <c r="Q418" s="45">
        <f t="shared" si="74"/>
        <v>13641134.895750055</v>
      </c>
      <c r="R418" s="34" t="str">
        <f>IF(MONTH(B418)=12,計算リスト!$C$5,計算リスト!$C$6)</f>
        <v>×</v>
      </c>
      <c r="S418" s="34" t="str">
        <f>IF(YEAR(B418)-YEAR($B$108)&lt;=$D$55,計算リスト!$C$5,計算リスト!$C$6)</f>
        <v>×</v>
      </c>
      <c r="T418" s="34" t="str">
        <f>IF(R418&amp;S418=計算リスト!$C$5&amp;計算リスト!$C$5,計算リスト!$C$5,計算リスト!$C$6)</f>
        <v>×</v>
      </c>
      <c r="U418" s="34">
        <f>IF(T418=計算リスト!$C$5,MIN($D$57,Q418*$D$54),0)</f>
        <v>0</v>
      </c>
      <c r="V418" s="14"/>
      <c r="W418" s="1"/>
      <c r="X418" s="1"/>
      <c r="Y418" s="1"/>
      <c r="Z418" s="1"/>
      <c r="AA418" s="1"/>
    </row>
    <row r="419" spans="1:27" x14ac:dyDescent="0.15">
      <c r="A419" s="14"/>
      <c r="B419" s="17">
        <f t="shared" si="77"/>
        <v>54514</v>
      </c>
      <c r="C419" s="34">
        <f t="shared" si="78"/>
        <v>110</v>
      </c>
      <c r="D419" s="35">
        <f t="shared" si="69"/>
        <v>3.2000000000000002E-3</v>
      </c>
      <c r="E419" s="35" t="str">
        <f t="shared" si="82"/>
        <v/>
      </c>
      <c r="F419" s="35" t="str">
        <f t="shared" si="82"/>
        <v/>
      </c>
      <c r="G419" s="35" t="str">
        <f t="shared" si="82"/>
        <v/>
      </c>
      <c r="H419" s="35" t="str">
        <f t="shared" si="82"/>
        <v/>
      </c>
      <c r="I419" s="36" cm="1">
        <f t="array" ref="I419">_xlfn.IFS(H419&lt;&gt;"",H419,G419&lt;&gt;"",G419,F419&lt;&gt;"",F419,E419&lt;&gt;"",E419,D419&lt;&gt;"",D419)</f>
        <v>3.2000000000000002E-3</v>
      </c>
      <c r="J419" s="42">
        <f t="shared" si="70"/>
        <v>125854.55988056776</v>
      </c>
      <c r="K419" s="43">
        <f t="shared" si="71"/>
        <v>125854.55988056771</v>
      </c>
      <c r="L419" s="44">
        <f t="shared" si="75"/>
        <v>125854.55988056771</v>
      </c>
      <c r="M419" s="43">
        <f t="shared" si="76"/>
        <v>122216.92390836769</v>
      </c>
      <c r="N419" s="44">
        <f t="shared" si="80"/>
        <v>122216.92390836769</v>
      </c>
      <c r="O419" s="19">
        <f t="shared" si="72"/>
        <v>3637.6359722000147</v>
      </c>
      <c r="P419" s="19">
        <f t="shared" si="73"/>
        <v>0</v>
      </c>
      <c r="Q419" s="45">
        <f t="shared" si="74"/>
        <v>13518917.971841687</v>
      </c>
      <c r="R419" s="34" t="str">
        <f>IF(MONTH(B419)=12,計算リスト!$C$5,計算リスト!$C$6)</f>
        <v>×</v>
      </c>
      <c r="S419" s="34" t="str">
        <f>IF(YEAR(B419)-YEAR($B$108)&lt;=$D$55,計算リスト!$C$5,計算リスト!$C$6)</f>
        <v>×</v>
      </c>
      <c r="T419" s="34" t="str">
        <f>IF(R419&amp;S419=計算リスト!$C$5&amp;計算リスト!$C$5,計算リスト!$C$5,計算リスト!$C$6)</f>
        <v>×</v>
      </c>
      <c r="U419" s="34">
        <f>IF(T419=計算リスト!$C$5,MIN($D$57,Q419*$D$54),0)</f>
        <v>0</v>
      </c>
      <c r="V419" s="14"/>
      <c r="W419" s="1"/>
      <c r="X419" s="1"/>
      <c r="Y419" s="1"/>
      <c r="Z419" s="1"/>
      <c r="AA419" s="1"/>
    </row>
    <row r="420" spans="1:27" x14ac:dyDescent="0.15">
      <c r="A420" s="14"/>
      <c r="B420" s="17">
        <f t="shared" si="77"/>
        <v>54544</v>
      </c>
      <c r="C420" s="34">
        <f t="shared" si="78"/>
        <v>109</v>
      </c>
      <c r="D420" s="35">
        <f t="shared" si="69"/>
        <v>3.2000000000000002E-3</v>
      </c>
      <c r="E420" s="35" t="str">
        <f t="shared" si="82"/>
        <v/>
      </c>
      <c r="F420" s="35" t="str">
        <f t="shared" si="82"/>
        <v/>
      </c>
      <c r="G420" s="35" t="str">
        <f t="shared" si="82"/>
        <v/>
      </c>
      <c r="H420" s="35" t="str">
        <f t="shared" si="82"/>
        <v/>
      </c>
      <c r="I420" s="36" cm="1">
        <f t="array" ref="I420">_xlfn.IFS(H420&lt;&gt;"",H420,G420&lt;&gt;"",G420,F420&lt;&gt;"",F420,E420&lt;&gt;"",E420,D420&lt;&gt;"",D420)</f>
        <v>3.2000000000000002E-3</v>
      </c>
      <c r="J420" s="42">
        <f t="shared" si="70"/>
        <v>125854.55988056776</v>
      </c>
      <c r="K420" s="43">
        <f t="shared" si="71"/>
        <v>125854.55988056771</v>
      </c>
      <c r="L420" s="44">
        <f t="shared" si="75"/>
        <v>125854.55988056771</v>
      </c>
      <c r="M420" s="43">
        <f t="shared" si="76"/>
        <v>122249.5150880766</v>
      </c>
      <c r="N420" s="44">
        <f t="shared" si="80"/>
        <v>122249.5150880766</v>
      </c>
      <c r="O420" s="19">
        <f t="shared" si="72"/>
        <v>3605.0447924911168</v>
      </c>
      <c r="P420" s="19">
        <f t="shared" si="73"/>
        <v>0</v>
      </c>
      <c r="Q420" s="45">
        <f t="shared" si="74"/>
        <v>13396668.456753612</v>
      </c>
      <c r="R420" s="34" t="str">
        <f>IF(MONTH(B420)=12,計算リスト!$C$5,計算リスト!$C$6)</f>
        <v>×</v>
      </c>
      <c r="S420" s="34" t="str">
        <f>IF(YEAR(B420)-YEAR($B$108)&lt;=$D$55,計算リスト!$C$5,計算リスト!$C$6)</f>
        <v>×</v>
      </c>
      <c r="T420" s="34" t="str">
        <f>IF(R420&amp;S420=計算リスト!$C$5&amp;計算リスト!$C$5,計算リスト!$C$5,計算リスト!$C$6)</f>
        <v>×</v>
      </c>
      <c r="U420" s="34">
        <f>IF(T420=計算リスト!$C$5,MIN($D$57,Q420*$D$54),0)</f>
        <v>0</v>
      </c>
      <c r="V420" s="14"/>
      <c r="W420" s="1"/>
      <c r="X420" s="1"/>
      <c r="Y420" s="1"/>
      <c r="Z420" s="1"/>
      <c r="AA420" s="1"/>
    </row>
    <row r="421" spans="1:27" x14ac:dyDescent="0.15">
      <c r="A421" s="14"/>
      <c r="B421" s="17">
        <f t="shared" si="77"/>
        <v>54575</v>
      </c>
      <c r="C421" s="34">
        <f t="shared" si="78"/>
        <v>108</v>
      </c>
      <c r="D421" s="35">
        <f t="shared" si="69"/>
        <v>3.2000000000000002E-3</v>
      </c>
      <c r="E421" s="35" t="str">
        <f t="shared" si="82"/>
        <v/>
      </c>
      <c r="F421" s="35" t="str">
        <f t="shared" si="82"/>
        <v/>
      </c>
      <c r="G421" s="35" t="str">
        <f t="shared" si="82"/>
        <v/>
      </c>
      <c r="H421" s="35" t="str">
        <f t="shared" si="82"/>
        <v/>
      </c>
      <c r="I421" s="36" cm="1">
        <f t="array" ref="I421">_xlfn.IFS(H421&lt;&gt;"",H421,G421&lt;&gt;"",G421,F421&lt;&gt;"",F421,E421&lt;&gt;"",E421,D421&lt;&gt;"",D421)</f>
        <v>3.2000000000000002E-3</v>
      </c>
      <c r="J421" s="42">
        <f t="shared" si="70"/>
        <v>125854.55988056776</v>
      </c>
      <c r="K421" s="43">
        <f t="shared" si="71"/>
        <v>125854.55988056771</v>
      </c>
      <c r="L421" s="44">
        <f t="shared" si="75"/>
        <v>125854.55988056771</v>
      </c>
      <c r="M421" s="43">
        <f t="shared" si="76"/>
        <v>122282.11495876675</v>
      </c>
      <c r="N421" s="44">
        <f t="shared" si="80"/>
        <v>122282.11495876675</v>
      </c>
      <c r="O421" s="19">
        <f t="shared" si="72"/>
        <v>3572.4449218009631</v>
      </c>
      <c r="P421" s="19">
        <f t="shared" si="73"/>
        <v>0</v>
      </c>
      <c r="Q421" s="45">
        <f t="shared" si="74"/>
        <v>13274386.341794845</v>
      </c>
      <c r="R421" s="34" t="str">
        <f>IF(MONTH(B421)=12,計算リスト!$C$5,計算リスト!$C$6)</f>
        <v>×</v>
      </c>
      <c r="S421" s="34" t="str">
        <f>IF(YEAR(B421)-YEAR($B$108)&lt;=$D$55,計算リスト!$C$5,計算リスト!$C$6)</f>
        <v>×</v>
      </c>
      <c r="T421" s="34" t="str">
        <f>IF(R421&amp;S421=計算リスト!$C$5&amp;計算リスト!$C$5,計算リスト!$C$5,計算リスト!$C$6)</f>
        <v>×</v>
      </c>
      <c r="U421" s="34">
        <f>IF(T421=計算リスト!$C$5,MIN($D$57,Q421*$D$54),0)</f>
        <v>0</v>
      </c>
      <c r="V421" s="14"/>
      <c r="W421" s="1"/>
      <c r="X421" s="1"/>
      <c r="Y421" s="1"/>
      <c r="Z421" s="1"/>
      <c r="AA421" s="1"/>
    </row>
    <row r="422" spans="1:27" x14ac:dyDescent="0.15">
      <c r="A422" s="14"/>
      <c r="B422" s="17">
        <f t="shared" si="77"/>
        <v>54605</v>
      </c>
      <c r="C422" s="34">
        <f t="shared" si="78"/>
        <v>107</v>
      </c>
      <c r="D422" s="35">
        <f t="shared" si="69"/>
        <v>3.2000000000000002E-3</v>
      </c>
      <c r="E422" s="35" t="str">
        <f t="shared" si="82"/>
        <v/>
      </c>
      <c r="F422" s="35" t="str">
        <f t="shared" si="82"/>
        <v/>
      </c>
      <c r="G422" s="35" t="str">
        <f t="shared" si="82"/>
        <v/>
      </c>
      <c r="H422" s="35" t="str">
        <f t="shared" si="82"/>
        <v/>
      </c>
      <c r="I422" s="36" cm="1">
        <f t="array" ref="I422">_xlfn.IFS(H422&lt;&gt;"",H422,G422&lt;&gt;"",G422,F422&lt;&gt;"",F422,E422&lt;&gt;"",E422,D422&lt;&gt;"",D422)</f>
        <v>3.2000000000000002E-3</v>
      </c>
      <c r="J422" s="42">
        <f t="shared" si="70"/>
        <v>125854.55988056776</v>
      </c>
      <c r="K422" s="43">
        <f t="shared" si="71"/>
        <v>125854.55988056773</v>
      </c>
      <c r="L422" s="44">
        <f t="shared" si="75"/>
        <v>125854.55988056773</v>
      </c>
      <c r="M422" s="43">
        <f t="shared" si="76"/>
        <v>122314.72352275577</v>
      </c>
      <c r="N422" s="44">
        <f t="shared" si="80"/>
        <v>122314.72352275577</v>
      </c>
      <c r="O422" s="19">
        <f t="shared" si="72"/>
        <v>3539.8363578119588</v>
      </c>
      <c r="P422" s="19">
        <f t="shared" si="73"/>
        <v>0</v>
      </c>
      <c r="Q422" s="45">
        <f t="shared" si="74"/>
        <v>13152071.618272088</v>
      </c>
      <c r="R422" s="34" t="str">
        <f>IF(MONTH(B422)=12,計算リスト!$C$5,計算リスト!$C$6)</f>
        <v>×</v>
      </c>
      <c r="S422" s="34" t="str">
        <f>IF(YEAR(B422)-YEAR($B$108)&lt;=$D$55,計算リスト!$C$5,計算リスト!$C$6)</f>
        <v>×</v>
      </c>
      <c r="T422" s="34" t="str">
        <f>IF(R422&amp;S422=計算リスト!$C$5&amp;計算リスト!$C$5,計算リスト!$C$5,計算リスト!$C$6)</f>
        <v>×</v>
      </c>
      <c r="U422" s="34">
        <f>IF(T422=計算リスト!$C$5,MIN($D$57,Q422*$D$54),0)</f>
        <v>0</v>
      </c>
      <c r="V422" s="14"/>
      <c r="W422" s="1"/>
      <c r="X422" s="1"/>
      <c r="Y422" s="1"/>
      <c r="Z422" s="1"/>
      <c r="AA422" s="1"/>
    </row>
    <row r="423" spans="1:27" x14ac:dyDescent="0.15">
      <c r="A423" s="14"/>
      <c r="B423" s="17">
        <f t="shared" si="77"/>
        <v>54636</v>
      </c>
      <c r="C423" s="34">
        <f t="shared" si="78"/>
        <v>106</v>
      </c>
      <c r="D423" s="35">
        <f t="shared" si="69"/>
        <v>3.2000000000000002E-3</v>
      </c>
      <c r="E423" s="35" t="str">
        <f t="shared" si="82"/>
        <v/>
      </c>
      <c r="F423" s="35" t="str">
        <f t="shared" si="82"/>
        <v/>
      </c>
      <c r="G423" s="35" t="str">
        <f t="shared" si="82"/>
        <v/>
      </c>
      <c r="H423" s="35" t="str">
        <f t="shared" si="82"/>
        <v/>
      </c>
      <c r="I423" s="36" cm="1">
        <f t="array" ref="I423">_xlfn.IFS(H423&lt;&gt;"",H423,G423&lt;&gt;"",G423,F423&lt;&gt;"",F423,E423&lt;&gt;"",E423,D423&lt;&gt;"",D423)</f>
        <v>3.2000000000000002E-3</v>
      </c>
      <c r="J423" s="42">
        <f t="shared" si="70"/>
        <v>125854.55988056776</v>
      </c>
      <c r="K423" s="43">
        <f t="shared" si="71"/>
        <v>125854.55988056773</v>
      </c>
      <c r="L423" s="44">
        <f t="shared" si="75"/>
        <v>125854.55988056773</v>
      </c>
      <c r="M423" s="43">
        <f t="shared" si="76"/>
        <v>122347.34078236183</v>
      </c>
      <c r="N423" s="44">
        <f t="shared" si="80"/>
        <v>122347.34078236183</v>
      </c>
      <c r="O423" s="19">
        <f t="shared" si="72"/>
        <v>3507.2190982058905</v>
      </c>
      <c r="P423" s="19">
        <f t="shared" si="73"/>
        <v>0</v>
      </c>
      <c r="Q423" s="45">
        <f t="shared" si="74"/>
        <v>13029724.277489727</v>
      </c>
      <c r="R423" s="34" t="str">
        <f>IF(MONTH(B423)=12,計算リスト!$C$5,計算リスト!$C$6)</f>
        <v>×</v>
      </c>
      <c r="S423" s="34" t="str">
        <f>IF(YEAR(B423)-YEAR($B$108)&lt;=$D$55,計算リスト!$C$5,計算リスト!$C$6)</f>
        <v>×</v>
      </c>
      <c r="T423" s="34" t="str">
        <f>IF(R423&amp;S423=計算リスト!$C$5&amp;計算リスト!$C$5,計算リスト!$C$5,計算リスト!$C$6)</f>
        <v>×</v>
      </c>
      <c r="U423" s="34">
        <f>IF(T423=計算リスト!$C$5,MIN($D$57,Q423*$D$54),0)</f>
        <v>0</v>
      </c>
      <c r="V423" s="14"/>
      <c r="W423" s="1"/>
      <c r="X423" s="1"/>
      <c r="Y423" s="1"/>
      <c r="Z423" s="1"/>
      <c r="AA423" s="1"/>
    </row>
    <row r="424" spans="1:27" x14ac:dyDescent="0.15">
      <c r="A424" s="14"/>
      <c r="B424" s="17">
        <f t="shared" si="77"/>
        <v>54667</v>
      </c>
      <c r="C424" s="34">
        <f t="shared" si="78"/>
        <v>105</v>
      </c>
      <c r="D424" s="35">
        <f t="shared" si="69"/>
        <v>3.2000000000000002E-3</v>
      </c>
      <c r="E424" s="35" t="str">
        <f t="shared" si="82"/>
        <v/>
      </c>
      <c r="F424" s="35" t="str">
        <f t="shared" si="82"/>
        <v/>
      </c>
      <c r="G424" s="35" t="str">
        <f t="shared" si="82"/>
        <v/>
      </c>
      <c r="H424" s="35" t="str">
        <f t="shared" si="82"/>
        <v/>
      </c>
      <c r="I424" s="36" cm="1">
        <f t="array" ref="I424">_xlfn.IFS(H424&lt;&gt;"",H424,G424&lt;&gt;"",G424,F424&lt;&gt;"",F424,E424&lt;&gt;"",E424,D424&lt;&gt;"",D424)</f>
        <v>3.2000000000000002E-3</v>
      </c>
      <c r="J424" s="42">
        <f t="shared" si="70"/>
        <v>125854.55988056776</v>
      </c>
      <c r="K424" s="43">
        <f t="shared" si="71"/>
        <v>125854.55988056773</v>
      </c>
      <c r="L424" s="44">
        <f t="shared" si="75"/>
        <v>125854.55988056773</v>
      </c>
      <c r="M424" s="43">
        <f t="shared" si="76"/>
        <v>122379.9667399038</v>
      </c>
      <c r="N424" s="44">
        <f t="shared" si="80"/>
        <v>122379.9667399038</v>
      </c>
      <c r="O424" s="19">
        <f t="shared" si="72"/>
        <v>3474.5931406639274</v>
      </c>
      <c r="P424" s="19">
        <f t="shared" si="73"/>
        <v>0</v>
      </c>
      <c r="Q424" s="45">
        <f t="shared" si="74"/>
        <v>12907344.310749823</v>
      </c>
      <c r="R424" s="34" t="str">
        <f>IF(MONTH(B424)=12,計算リスト!$C$5,計算リスト!$C$6)</f>
        <v>×</v>
      </c>
      <c r="S424" s="34" t="str">
        <f>IF(YEAR(B424)-YEAR($B$108)&lt;=$D$55,計算リスト!$C$5,計算リスト!$C$6)</f>
        <v>×</v>
      </c>
      <c r="T424" s="34" t="str">
        <f>IF(R424&amp;S424=計算リスト!$C$5&amp;計算リスト!$C$5,計算リスト!$C$5,計算リスト!$C$6)</f>
        <v>×</v>
      </c>
      <c r="U424" s="34">
        <f>IF(T424=計算リスト!$C$5,MIN($D$57,Q424*$D$54),0)</f>
        <v>0</v>
      </c>
      <c r="V424" s="14"/>
      <c r="W424" s="1"/>
      <c r="X424" s="1"/>
      <c r="Y424" s="1"/>
      <c r="Z424" s="1"/>
      <c r="AA424" s="1"/>
    </row>
    <row r="425" spans="1:27" x14ac:dyDescent="0.15">
      <c r="A425" s="14"/>
      <c r="B425" s="17">
        <f t="shared" si="77"/>
        <v>54697</v>
      </c>
      <c r="C425" s="34">
        <f t="shared" si="78"/>
        <v>104</v>
      </c>
      <c r="D425" s="35">
        <f t="shared" si="69"/>
        <v>3.2000000000000002E-3</v>
      </c>
      <c r="E425" s="35" t="str">
        <f t="shared" si="82"/>
        <v/>
      </c>
      <c r="F425" s="35" t="str">
        <f t="shared" si="82"/>
        <v/>
      </c>
      <c r="G425" s="35" t="str">
        <f t="shared" si="82"/>
        <v/>
      </c>
      <c r="H425" s="35" t="str">
        <f t="shared" si="82"/>
        <v/>
      </c>
      <c r="I425" s="36" cm="1">
        <f t="array" ref="I425">_xlfn.IFS(H425&lt;&gt;"",H425,G425&lt;&gt;"",G425,F425&lt;&gt;"",F425,E425&lt;&gt;"",E425,D425&lt;&gt;"",D425)</f>
        <v>3.2000000000000002E-3</v>
      </c>
      <c r="J425" s="42">
        <f t="shared" si="70"/>
        <v>125854.55988056776</v>
      </c>
      <c r="K425" s="43">
        <f t="shared" si="71"/>
        <v>125854.55988056771</v>
      </c>
      <c r="L425" s="44">
        <f t="shared" si="75"/>
        <v>125854.55988056771</v>
      </c>
      <c r="M425" s="43">
        <f t="shared" si="76"/>
        <v>122412.60139770109</v>
      </c>
      <c r="N425" s="44">
        <f t="shared" si="80"/>
        <v>122412.60139770109</v>
      </c>
      <c r="O425" s="19">
        <f t="shared" si="72"/>
        <v>3441.9584828666198</v>
      </c>
      <c r="P425" s="19">
        <f t="shared" si="73"/>
        <v>0</v>
      </c>
      <c r="Q425" s="45">
        <f t="shared" si="74"/>
        <v>12784931.709352123</v>
      </c>
      <c r="R425" s="34" t="str">
        <f>IF(MONTH(B425)=12,計算リスト!$C$5,計算リスト!$C$6)</f>
        <v>×</v>
      </c>
      <c r="S425" s="34" t="str">
        <f>IF(YEAR(B425)-YEAR($B$108)&lt;=$D$55,計算リスト!$C$5,計算リスト!$C$6)</f>
        <v>×</v>
      </c>
      <c r="T425" s="34" t="str">
        <f>IF(R425&amp;S425=計算リスト!$C$5&amp;計算リスト!$C$5,計算リスト!$C$5,計算リスト!$C$6)</f>
        <v>×</v>
      </c>
      <c r="U425" s="34">
        <f>IF(T425=計算リスト!$C$5,MIN($D$57,Q425*$D$54),0)</f>
        <v>0</v>
      </c>
      <c r="V425" s="14"/>
      <c r="W425" s="1"/>
      <c r="X425" s="1"/>
      <c r="Y425" s="1"/>
      <c r="Z425" s="1"/>
      <c r="AA425" s="1"/>
    </row>
    <row r="426" spans="1:27" x14ac:dyDescent="0.15">
      <c r="A426" s="14"/>
      <c r="B426" s="17">
        <f t="shared" si="77"/>
        <v>54728</v>
      </c>
      <c r="C426" s="34">
        <f t="shared" si="78"/>
        <v>103</v>
      </c>
      <c r="D426" s="35">
        <f t="shared" si="69"/>
        <v>3.2000000000000002E-3</v>
      </c>
      <c r="E426" s="35" t="str">
        <f t="shared" si="82"/>
        <v/>
      </c>
      <c r="F426" s="35" t="str">
        <f t="shared" si="82"/>
        <v/>
      </c>
      <c r="G426" s="35" t="str">
        <f t="shared" si="82"/>
        <v/>
      </c>
      <c r="H426" s="35" t="str">
        <f t="shared" si="82"/>
        <v/>
      </c>
      <c r="I426" s="36" cm="1">
        <f t="array" ref="I426">_xlfn.IFS(H426&lt;&gt;"",H426,G426&lt;&gt;"",G426,F426&lt;&gt;"",F426,E426&lt;&gt;"",E426,D426&lt;&gt;"",D426)</f>
        <v>3.2000000000000002E-3</v>
      </c>
      <c r="J426" s="42">
        <f t="shared" si="70"/>
        <v>125854.55988056776</v>
      </c>
      <c r="K426" s="43">
        <f t="shared" si="71"/>
        <v>125854.55988056773</v>
      </c>
      <c r="L426" s="44">
        <f t="shared" si="75"/>
        <v>125854.55988056773</v>
      </c>
      <c r="M426" s="43">
        <f t="shared" si="76"/>
        <v>122445.24475807382</v>
      </c>
      <c r="N426" s="44">
        <f t="shared" si="80"/>
        <v>122445.24475807382</v>
      </c>
      <c r="O426" s="19">
        <f t="shared" si="72"/>
        <v>3409.3151224938997</v>
      </c>
      <c r="P426" s="19">
        <f t="shared" si="73"/>
        <v>0</v>
      </c>
      <c r="Q426" s="45">
        <f t="shared" si="74"/>
        <v>12662486.464594049</v>
      </c>
      <c r="R426" s="34" t="str">
        <f>IF(MONTH(B426)=12,計算リスト!$C$5,計算リスト!$C$6)</f>
        <v>×</v>
      </c>
      <c r="S426" s="34" t="str">
        <f>IF(YEAR(B426)-YEAR($B$108)&lt;=$D$55,計算リスト!$C$5,計算リスト!$C$6)</f>
        <v>×</v>
      </c>
      <c r="T426" s="34" t="str">
        <f>IF(R426&amp;S426=計算リスト!$C$5&amp;計算リスト!$C$5,計算リスト!$C$5,計算リスト!$C$6)</f>
        <v>×</v>
      </c>
      <c r="U426" s="34">
        <f>IF(T426=計算リスト!$C$5,MIN($D$57,Q426*$D$54),0)</f>
        <v>0</v>
      </c>
      <c r="V426" s="14"/>
      <c r="W426" s="1"/>
      <c r="X426" s="1"/>
      <c r="Y426" s="1"/>
      <c r="Z426" s="1"/>
      <c r="AA426" s="1"/>
    </row>
    <row r="427" spans="1:27" x14ac:dyDescent="0.15">
      <c r="A427" s="14"/>
      <c r="B427" s="17">
        <f t="shared" si="77"/>
        <v>54758</v>
      </c>
      <c r="C427" s="34">
        <f t="shared" si="78"/>
        <v>102</v>
      </c>
      <c r="D427" s="35">
        <f t="shared" si="69"/>
        <v>3.2000000000000002E-3</v>
      </c>
      <c r="E427" s="35" t="str">
        <f t="shared" si="82"/>
        <v/>
      </c>
      <c r="F427" s="35" t="str">
        <f t="shared" si="82"/>
        <v/>
      </c>
      <c r="G427" s="35" t="str">
        <f t="shared" si="82"/>
        <v/>
      </c>
      <c r="H427" s="35" t="str">
        <f t="shared" si="82"/>
        <v/>
      </c>
      <c r="I427" s="36" cm="1">
        <f t="array" ref="I427">_xlfn.IFS(H427&lt;&gt;"",H427,G427&lt;&gt;"",G427,F427&lt;&gt;"",F427,E427&lt;&gt;"",E427,D427&lt;&gt;"",D427)</f>
        <v>3.2000000000000002E-3</v>
      </c>
      <c r="J427" s="42">
        <f t="shared" si="70"/>
        <v>125854.55988056776</v>
      </c>
      <c r="K427" s="43">
        <f t="shared" si="71"/>
        <v>125854.55988056774</v>
      </c>
      <c r="L427" s="44">
        <f t="shared" si="75"/>
        <v>125854.55988056774</v>
      </c>
      <c r="M427" s="43">
        <f t="shared" si="76"/>
        <v>122477.89682334266</v>
      </c>
      <c r="N427" s="44">
        <f t="shared" si="80"/>
        <v>122477.89682334266</v>
      </c>
      <c r="O427" s="19">
        <f t="shared" si="72"/>
        <v>3376.6630572250801</v>
      </c>
      <c r="P427" s="19">
        <f t="shared" si="73"/>
        <v>0</v>
      </c>
      <c r="Q427" s="45">
        <f t="shared" si="74"/>
        <v>12540008.567770706</v>
      </c>
      <c r="R427" s="34" t="str">
        <f>IF(MONTH(B427)=12,計算リスト!$C$5,計算リスト!$C$6)</f>
        <v>○</v>
      </c>
      <c r="S427" s="34" t="str">
        <f>IF(YEAR(B427)-YEAR($B$108)&lt;=$D$55,計算リスト!$C$5,計算リスト!$C$6)</f>
        <v>×</v>
      </c>
      <c r="T427" s="34" t="str">
        <f>IF(R427&amp;S427=計算リスト!$C$5&amp;計算リスト!$C$5,計算リスト!$C$5,計算リスト!$C$6)</f>
        <v>×</v>
      </c>
      <c r="U427" s="34">
        <f>IF(T427=計算リスト!$C$5,MIN($D$57,Q427*$D$54),0)</f>
        <v>0</v>
      </c>
      <c r="V427" s="14"/>
      <c r="W427" s="1"/>
      <c r="X427" s="1"/>
      <c r="Y427" s="1"/>
      <c r="Z427" s="1"/>
      <c r="AA427" s="1"/>
    </row>
    <row r="428" spans="1:27" x14ac:dyDescent="0.15">
      <c r="A428" s="14"/>
      <c r="B428" s="17">
        <f t="shared" si="77"/>
        <v>54789</v>
      </c>
      <c r="C428" s="34">
        <f t="shared" si="78"/>
        <v>101</v>
      </c>
      <c r="D428" s="35">
        <f t="shared" si="69"/>
        <v>3.2000000000000002E-3</v>
      </c>
      <c r="E428" s="35" t="str">
        <f t="shared" ref="E428:H447" si="83">IF(F$36&lt;&gt;"",IF($B428&gt;=F$36,F$41,""),"")</f>
        <v/>
      </c>
      <c r="F428" s="35" t="str">
        <f t="shared" si="83"/>
        <v/>
      </c>
      <c r="G428" s="35" t="str">
        <f t="shared" si="83"/>
        <v/>
      </c>
      <c r="H428" s="35" t="str">
        <f t="shared" si="83"/>
        <v/>
      </c>
      <c r="I428" s="36" cm="1">
        <f t="array" ref="I428">_xlfn.IFS(H428&lt;&gt;"",H428,G428&lt;&gt;"",G428,F428&lt;&gt;"",F428,E428&lt;&gt;"",E428,D428&lt;&gt;"",D428)</f>
        <v>3.2000000000000002E-3</v>
      </c>
      <c r="J428" s="42">
        <f t="shared" si="70"/>
        <v>125854.55988056776</v>
      </c>
      <c r="K428" s="43">
        <f t="shared" si="71"/>
        <v>125854.55988056774</v>
      </c>
      <c r="L428" s="44">
        <f t="shared" si="75"/>
        <v>125854.55988056774</v>
      </c>
      <c r="M428" s="43">
        <f t="shared" si="76"/>
        <v>122510.55759582888</v>
      </c>
      <c r="N428" s="44">
        <f t="shared" si="80"/>
        <v>122510.55759582888</v>
      </c>
      <c r="O428" s="19">
        <f t="shared" si="72"/>
        <v>3344.0022847388555</v>
      </c>
      <c r="P428" s="19">
        <f t="shared" si="73"/>
        <v>0</v>
      </c>
      <c r="Q428" s="45">
        <f t="shared" si="74"/>
        <v>12417498.010174878</v>
      </c>
      <c r="R428" s="34" t="str">
        <f>IF(MONTH(B428)=12,計算リスト!$C$5,計算リスト!$C$6)</f>
        <v>×</v>
      </c>
      <c r="S428" s="34" t="str">
        <f>IF(YEAR(B428)-YEAR($B$108)&lt;=$D$55,計算リスト!$C$5,計算リスト!$C$6)</f>
        <v>×</v>
      </c>
      <c r="T428" s="34" t="str">
        <f>IF(R428&amp;S428=計算リスト!$C$5&amp;計算リスト!$C$5,計算リスト!$C$5,計算リスト!$C$6)</f>
        <v>×</v>
      </c>
      <c r="U428" s="34">
        <f>IF(T428=計算リスト!$C$5,MIN($D$57,Q428*$D$54),0)</f>
        <v>0</v>
      </c>
      <c r="V428" s="14"/>
      <c r="W428" s="1"/>
      <c r="X428" s="1"/>
      <c r="Y428" s="1"/>
      <c r="Z428" s="1"/>
      <c r="AA428" s="1"/>
    </row>
    <row r="429" spans="1:27" x14ac:dyDescent="0.15">
      <c r="A429" s="14"/>
      <c r="B429" s="17">
        <f t="shared" si="77"/>
        <v>54820</v>
      </c>
      <c r="C429" s="34">
        <f t="shared" si="78"/>
        <v>100</v>
      </c>
      <c r="D429" s="35">
        <f t="shared" ref="D429:D492" si="84">IF(E$36&lt;&gt;"",IF($B429&gt;=E$36,E$41,""),"")</f>
        <v>3.2000000000000002E-3</v>
      </c>
      <c r="E429" s="35" t="str">
        <f t="shared" si="83"/>
        <v/>
      </c>
      <c r="F429" s="35" t="str">
        <f t="shared" si="83"/>
        <v/>
      </c>
      <c r="G429" s="35" t="str">
        <f t="shared" si="83"/>
        <v/>
      </c>
      <c r="H429" s="35" t="str">
        <f t="shared" si="83"/>
        <v/>
      </c>
      <c r="I429" s="36" cm="1">
        <f t="array" ref="I429">_xlfn.IFS(H429&lt;&gt;"",H429,G429&lt;&gt;"",G429,F429&lt;&gt;"",F429,E429&lt;&gt;"",E429,D429&lt;&gt;"",D429)</f>
        <v>3.2000000000000002E-3</v>
      </c>
      <c r="J429" s="42">
        <f t="shared" ref="J429:J492" si="85">_xlfn.IFS(P428=0,IFERROR(_xlfn.IFS(B429=$F$38,$F$44,B429=$G$38,$G$44,B429=$H$38,$H$44,B429=$I$38,$I$44),J428),P428&gt;0,HLOOKUP(B428,$E$64:$O$69,6))</f>
        <v>125854.55988056776</v>
      </c>
      <c r="K429" s="43">
        <f t="shared" ref="K429:K492" si="86">PMT(I429/12,$C429,-$Q428)</f>
        <v>125854.55988056773</v>
      </c>
      <c r="L429" s="44">
        <f t="shared" si="75"/>
        <v>125854.55988056773</v>
      </c>
      <c r="M429" s="43">
        <f t="shared" si="76"/>
        <v>122543.22707785443</v>
      </c>
      <c r="N429" s="44">
        <f t="shared" si="80"/>
        <v>122543.22707785443</v>
      </c>
      <c r="O429" s="19">
        <f t="shared" ref="O429:O492" si="87">Q428*(I429/12)</f>
        <v>3311.3328027133011</v>
      </c>
      <c r="P429" s="19">
        <f t="shared" ref="P429:P492" si="88">IFERROR(HLOOKUP(B429,$E$64:$O$65,2,FALSE),0)</f>
        <v>0</v>
      </c>
      <c r="Q429" s="45">
        <f t="shared" ref="Q429:Q492" si="89">Q428-N429-P429</f>
        <v>12294954.783097023</v>
      </c>
      <c r="R429" s="34" t="str">
        <f>IF(MONTH(B429)=12,計算リスト!$C$5,計算リスト!$C$6)</f>
        <v>×</v>
      </c>
      <c r="S429" s="34" t="str">
        <f>IF(YEAR(B429)-YEAR($B$108)&lt;=$D$55,計算リスト!$C$5,計算リスト!$C$6)</f>
        <v>×</v>
      </c>
      <c r="T429" s="34" t="str">
        <f>IF(R429&amp;S429=計算リスト!$C$5&amp;計算リスト!$C$5,計算リスト!$C$5,計算リスト!$C$6)</f>
        <v>×</v>
      </c>
      <c r="U429" s="34">
        <f>IF(T429=計算リスト!$C$5,MIN($D$57,Q429*$D$54),0)</f>
        <v>0</v>
      </c>
      <c r="V429" s="14"/>
      <c r="W429" s="1"/>
      <c r="X429" s="1"/>
      <c r="Y429" s="1"/>
      <c r="Z429" s="1"/>
      <c r="AA429" s="1"/>
    </row>
    <row r="430" spans="1:27" x14ac:dyDescent="0.15">
      <c r="A430" s="14"/>
      <c r="B430" s="17">
        <f t="shared" si="77"/>
        <v>54848</v>
      </c>
      <c r="C430" s="34">
        <f t="shared" si="78"/>
        <v>99</v>
      </c>
      <c r="D430" s="35">
        <f t="shared" si="84"/>
        <v>3.2000000000000002E-3</v>
      </c>
      <c r="E430" s="35" t="str">
        <f t="shared" si="83"/>
        <v/>
      </c>
      <c r="F430" s="35" t="str">
        <f t="shared" si="83"/>
        <v/>
      </c>
      <c r="G430" s="35" t="str">
        <f t="shared" si="83"/>
        <v/>
      </c>
      <c r="H430" s="35" t="str">
        <f t="shared" si="83"/>
        <v/>
      </c>
      <c r="I430" s="36" cm="1">
        <f t="array" ref="I430">_xlfn.IFS(H430&lt;&gt;"",H430,G430&lt;&gt;"",G430,F430&lt;&gt;"",F430,E430&lt;&gt;"",E430,D430&lt;&gt;"",D430)</f>
        <v>3.2000000000000002E-3</v>
      </c>
      <c r="J430" s="42">
        <f t="shared" si="85"/>
        <v>125854.55988056776</v>
      </c>
      <c r="K430" s="43">
        <f t="shared" si="86"/>
        <v>125854.55988056774</v>
      </c>
      <c r="L430" s="44">
        <f t="shared" ref="L430:L493" si="90">MIN(J430,K430)</f>
        <v>125854.55988056774</v>
      </c>
      <c r="M430" s="43">
        <f t="shared" ref="M430:M493" si="91">K430-O430</f>
        <v>122575.90527174187</v>
      </c>
      <c r="N430" s="44">
        <f t="shared" si="80"/>
        <v>122575.90527174187</v>
      </c>
      <c r="O430" s="19">
        <f t="shared" si="87"/>
        <v>3278.6546088258729</v>
      </c>
      <c r="P430" s="19">
        <f t="shared" si="88"/>
        <v>0</v>
      </c>
      <c r="Q430" s="45">
        <f t="shared" si="89"/>
        <v>12172378.877825281</v>
      </c>
      <c r="R430" s="34" t="str">
        <f>IF(MONTH(B430)=12,計算リスト!$C$5,計算リスト!$C$6)</f>
        <v>×</v>
      </c>
      <c r="S430" s="34" t="str">
        <f>IF(YEAR(B430)-YEAR($B$108)&lt;=$D$55,計算リスト!$C$5,計算リスト!$C$6)</f>
        <v>×</v>
      </c>
      <c r="T430" s="34" t="str">
        <f>IF(R430&amp;S430=計算リスト!$C$5&amp;計算リスト!$C$5,計算リスト!$C$5,計算リスト!$C$6)</f>
        <v>×</v>
      </c>
      <c r="U430" s="34">
        <f>IF(T430=計算リスト!$C$5,MIN($D$57,Q430*$D$54),0)</f>
        <v>0</v>
      </c>
      <c r="V430" s="14"/>
      <c r="W430" s="1"/>
      <c r="X430" s="1"/>
      <c r="Y430" s="1"/>
      <c r="Z430" s="1"/>
      <c r="AA430" s="1"/>
    </row>
    <row r="431" spans="1:27" x14ac:dyDescent="0.15">
      <c r="A431" s="14"/>
      <c r="B431" s="17">
        <f t="shared" ref="B431:B494" si="92">EDATE(B430,1)</f>
        <v>54879</v>
      </c>
      <c r="C431" s="34">
        <f t="shared" ref="C431:C494" si="93">C430-1</f>
        <v>98</v>
      </c>
      <c r="D431" s="35">
        <f t="shared" si="84"/>
        <v>3.2000000000000002E-3</v>
      </c>
      <c r="E431" s="35" t="str">
        <f t="shared" si="83"/>
        <v/>
      </c>
      <c r="F431" s="35" t="str">
        <f t="shared" si="83"/>
        <v/>
      </c>
      <c r="G431" s="35" t="str">
        <f t="shared" si="83"/>
        <v/>
      </c>
      <c r="H431" s="35" t="str">
        <f t="shared" si="83"/>
        <v/>
      </c>
      <c r="I431" s="36" cm="1">
        <f t="array" ref="I431">_xlfn.IFS(H431&lt;&gt;"",H431,G431&lt;&gt;"",G431,F431&lt;&gt;"",F431,E431&lt;&gt;"",E431,D431&lt;&gt;"",D431)</f>
        <v>3.2000000000000002E-3</v>
      </c>
      <c r="J431" s="42">
        <f t="shared" si="85"/>
        <v>125854.55988056776</v>
      </c>
      <c r="K431" s="43">
        <f t="shared" si="86"/>
        <v>125854.55988056773</v>
      </c>
      <c r="L431" s="44">
        <f t="shared" si="90"/>
        <v>125854.55988056773</v>
      </c>
      <c r="M431" s="43">
        <f t="shared" si="91"/>
        <v>122608.59217981432</v>
      </c>
      <c r="N431" s="44">
        <f t="shared" si="80"/>
        <v>122608.59217981432</v>
      </c>
      <c r="O431" s="19">
        <f t="shared" si="87"/>
        <v>3245.9677007534083</v>
      </c>
      <c r="P431" s="19">
        <f t="shared" si="88"/>
        <v>0</v>
      </c>
      <c r="Q431" s="45">
        <f t="shared" si="89"/>
        <v>12049770.285645466</v>
      </c>
      <c r="R431" s="34" t="str">
        <f>IF(MONTH(B431)=12,計算リスト!$C$5,計算リスト!$C$6)</f>
        <v>×</v>
      </c>
      <c r="S431" s="34" t="str">
        <f>IF(YEAR(B431)-YEAR($B$108)&lt;=$D$55,計算リスト!$C$5,計算リスト!$C$6)</f>
        <v>×</v>
      </c>
      <c r="T431" s="34" t="str">
        <f>IF(R431&amp;S431=計算リスト!$C$5&amp;計算リスト!$C$5,計算リスト!$C$5,計算リスト!$C$6)</f>
        <v>×</v>
      </c>
      <c r="U431" s="34">
        <f>IF(T431=計算リスト!$C$5,MIN($D$57,Q431*$D$54),0)</f>
        <v>0</v>
      </c>
      <c r="V431" s="14"/>
      <c r="W431" s="1"/>
      <c r="X431" s="1"/>
      <c r="Y431" s="1"/>
      <c r="Z431" s="1"/>
      <c r="AA431" s="1"/>
    </row>
    <row r="432" spans="1:27" x14ac:dyDescent="0.15">
      <c r="A432" s="14"/>
      <c r="B432" s="17">
        <f t="shared" si="92"/>
        <v>54909</v>
      </c>
      <c r="C432" s="34">
        <f t="shared" si="93"/>
        <v>97</v>
      </c>
      <c r="D432" s="35">
        <f t="shared" si="84"/>
        <v>3.2000000000000002E-3</v>
      </c>
      <c r="E432" s="35" t="str">
        <f t="shared" si="83"/>
        <v/>
      </c>
      <c r="F432" s="35" t="str">
        <f t="shared" si="83"/>
        <v/>
      </c>
      <c r="G432" s="35" t="str">
        <f t="shared" si="83"/>
        <v/>
      </c>
      <c r="H432" s="35" t="str">
        <f t="shared" si="83"/>
        <v/>
      </c>
      <c r="I432" s="36" cm="1">
        <f t="array" ref="I432">_xlfn.IFS(H432&lt;&gt;"",H432,G432&lt;&gt;"",G432,F432&lt;&gt;"",F432,E432&lt;&gt;"",E432,D432&lt;&gt;"",D432)</f>
        <v>3.2000000000000002E-3</v>
      </c>
      <c r="J432" s="42">
        <f t="shared" si="85"/>
        <v>125854.55988056776</v>
      </c>
      <c r="K432" s="43">
        <f t="shared" si="86"/>
        <v>125854.55988056773</v>
      </c>
      <c r="L432" s="44">
        <f t="shared" si="90"/>
        <v>125854.55988056773</v>
      </c>
      <c r="M432" s="43">
        <f t="shared" si="91"/>
        <v>122641.2878043956</v>
      </c>
      <c r="N432" s="44">
        <f t="shared" si="80"/>
        <v>122641.2878043956</v>
      </c>
      <c r="O432" s="19">
        <f t="shared" si="87"/>
        <v>3213.2720761721243</v>
      </c>
      <c r="P432" s="19">
        <f t="shared" si="88"/>
        <v>0</v>
      </c>
      <c r="Q432" s="45">
        <f t="shared" si="89"/>
        <v>11927128.997841071</v>
      </c>
      <c r="R432" s="34" t="str">
        <f>IF(MONTH(B432)=12,計算リスト!$C$5,計算リスト!$C$6)</f>
        <v>×</v>
      </c>
      <c r="S432" s="34" t="str">
        <f>IF(YEAR(B432)-YEAR($B$108)&lt;=$D$55,計算リスト!$C$5,計算リスト!$C$6)</f>
        <v>×</v>
      </c>
      <c r="T432" s="34" t="str">
        <f>IF(R432&amp;S432=計算リスト!$C$5&amp;計算リスト!$C$5,計算リスト!$C$5,計算リスト!$C$6)</f>
        <v>×</v>
      </c>
      <c r="U432" s="34">
        <f>IF(T432=計算リスト!$C$5,MIN($D$57,Q432*$D$54),0)</f>
        <v>0</v>
      </c>
      <c r="V432" s="14"/>
      <c r="W432" s="1"/>
      <c r="X432" s="1"/>
      <c r="Y432" s="1"/>
      <c r="Z432" s="1"/>
      <c r="AA432" s="1"/>
    </row>
    <row r="433" spans="1:27" x14ac:dyDescent="0.15">
      <c r="A433" s="14"/>
      <c r="B433" s="17">
        <f t="shared" si="92"/>
        <v>54940</v>
      </c>
      <c r="C433" s="34">
        <f t="shared" si="93"/>
        <v>96</v>
      </c>
      <c r="D433" s="35">
        <f t="shared" si="84"/>
        <v>3.2000000000000002E-3</v>
      </c>
      <c r="E433" s="35" t="str">
        <f t="shared" si="83"/>
        <v/>
      </c>
      <c r="F433" s="35" t="str">
        <f t="shared" si="83"/>
        <v/>
      </c>
      <c r="G433" s="35" t="str">
        <f t="shared" si="83"/>
        <v/>
      </c>
      <c r="H433" s="35" t="str">
        <f t="shared" si="83"/>
        <v/>
      </c>
      <c r="I433" s="36" cm="1">
        <f t="array" ref="I433">_xlfn.IFS(H433&lt;&gt;"",H433,G433&lt;&gt;"",G433,F433&lt;&gt;"",F433,E433&lt;&gt;"",E433,D433&lt;&gt;"",D433)</f>
        <v>3.2000000000000002E-3</v>
      </c>
      <c r="J433" s="42">
        <f t="shared" si="85"/>
        <v>125854.55988056776</v>
      </c>
      <c r="K433" s="43">
        <f t="shared" si="86"/>
        <v>125854.55988056773</v>
      </c>
      <c r="L433" s="44">
        <f t="shared" si="90"/>
        <v>125854.55988056773</v>
      </c>
      <c r="M433" s="43">
        <f t="shared" si="91"/>
        <v>122673.99214781012</v>
      </c>
      <c r="N433" s="44">
        <f t="shared" si="80"/>
        <v>122673.99214781012</v>
      </c>
      <c r="O433" s="19">
        <f t="shared" si="87"/>
        <v>3180.5677327576191</v>
      </c>
      <c r="P433" s="19">
        <f t="shared" si="88"/>
        <v>0</v>
      </c>
      <c r="Q433" s="45">
        <f t="shared" si="89"/>
        <v>11804455.005693261</v>
      </c>
      <c r="R433" s="34" t="str">
        <f>IF(MONTH(B433)=12,計算リスト!$C$5,計算リスト!$C$6)</f>
        <v>×</v>
      </c>
      <c r="S433" s="34" t="str">
        <f>IF(YEAR(B433)-YEAR($B$108)&lt;=$D$55,計算リスト!$C$5,計算リスト!$C$6)</f>
        <v>×</v>
      </c>
      <c r="T433" s="34" t="str">
        <f>IF(R433&amp;S433=計算リスト!$C$5&amp;計算リスト!$C$5,計算リスト!$C$5,計算リスト!$C$6)</f>
        <v>×</v>
      </c>
      <c r="U433" s="34">
        <f>IF(T433=計算リスト!$C$5,MIN($D$57,Q433*$D$54),0)</f>
        <v>0</v>
      </c>
      <c r="V433" s="14"/>
      <c r="W433" s="1"/>
      <c r="X433" s="1"/>
      <c r="Y433" s="1"/>
      <c r="Z433" s="1"/>
      <c r="AA433" s="1"/>
    </row>
    <row r="434" spans="1:27" x14ac:dyDescent="0.15">
      <c r="A434" s="14"/>
      <c r="B434" s="17">
        <f t="shared" si="92"/>
        <v>54970</v>
      </c>
      <c r="C434" s="34">
        <f t="shared" si="93"/>
        <v>95</v>
      </c>
      <c r="D434" s="35">
        <f t="shared" si="84"/>
        <v>3.2000000000000002E-3</v>
      </c>
      <c r="E434" s="35" t="str">
        <f t="shared" si="83"/>
        <v/>
      </c>
      <c r="F434" s="35" t="str">
        <f t="shared" si="83"/>
        <v/>
      </c>
      <c r="G434" s="35" t="str">
        <f t="shared" si="83"/>
        <v/>
      </c>
      <c r="H434" s="35" t="str">
        <f t="shared" si="83"/>
        <v/>
      </c>
      <c r="I434" s="36" cm="1">
        <f t="array" ref="I434">_xlfn.IFS(H434&lt;&gt;"",H434,G434&lt;&gt;"",G434,F434&lt;&gt;"",F434,E434&lt;&gt;"",E434,D434&lt;&gt;"",D434)</f>
        <v>3.2000000000000002E-3</v>
      </c>
      <c r="J434" s="42">
        <f t="shared" si="85"/>
        <v>125854.55988056776</v>
      </c>
      <c r="K434" s="43">
        <f t="shared" si="86"/>
        <v>125854.55988056771</v>
      </c>
      <c r="L434" s="44">
        <f t="shared" si="90"/>
        <v>125854.55988056771</v>
      </c>
      <c r="M434" s="43">
        <f t="shared" si="91"/>
        <v>122706.70521238285</v>
      </c>
      <c r="N434" s="44">
        <f t="shared" si="80"/>
        <v>122706.70521238285</v>
      </c>
      <c r="O434" s="19">
        <f t="shared" si="87"/>
        <v>3147.8546681848698</v>
      </c>
      <c r="P434" s="19">
        <f t="shared" si="88"/>
        <v>0</v>
      </c>
      <c r="Q434" s="45">
        <f t="shared" si="89"/>
        <v>11681748.300480878</v>
      </c>
      <c r="R434" s="34" t="str">
        <f>IF(MONTH(B434)=12,計算リスト!$C$5,計算リスト!$C$6)</f>
        <v>×</v>
      </c>
      <c r="S434" s="34" t="str">
        <f>IF(YEAR(B434)-YEAR($B$108)&lt;=$D$55,計算リスト!$C$5,計算リスト!$C$6)</f>
        <v>×</v>
      </c>
      <c r="T434" s="34" t="str">
        <f>IF(R434&amp;S434=計算リスト!$C$5&amp;計算リスト!$C$5,計算リスト!$C$5,計算リスト!$C$6)</f>
        <v>×</v>
      </c>
      <c r="U434" s="34">
        <f>IF(T434=計算リスト!$C$5,MIN($D$57,Q434*$D$54),0)</f>
        <v>0</v>
      </c>
      <c r="V434" s="14"/>
      <c r="W434" s="1"/>
      <c r="X434" s="1"/>
      <c r="Y434" s="1"/>
      <c r="Z434" s="1"/>
      <c r="AA434" s="1"/>
    </row>
    <row r="435" spans="1:27" x14ac:dyDescent="0.15">
      <c r="A435" s="14"/>
      <c r="B435" s="17">
        <f t="shared" si="92"/>
        <v>55001</v>
      </c>
      <c r="C435" s="34">
        <f t="shared" si="93"/>
        <v>94</v>
      </c>
      <c r="D435" s="35">
        <f t="shared" si="84"/>
        <v>3.2000000000000002E-3</v>
      </c>
      <c r="E435" s="35" t="str">
        <f t="shared" si="83"/>
        <v/>
      </c>
      <c r="F435" s="35" t="str">
        <f t="shared" si="83"/>
        <v/>
      </c>
      <c r="G435" s="35" t="str">
        <f t="shared" si="83"/>
        <v/>
      </c>
      <c r="H435" s="35" t="str">
        <f t="shared" si="83"/>
        <v/>
      </c>
      <c r="I435" s="36" cm="1">
        <f t="array" ref="I435">_xlfn.IFS(H435&lt;&gt;"",H435,G435&lt;&gt;"",G435,F435&lt;&gt;"",F435,E435&lt;&gt;"",E435,D435&lt;&gt;"",D435)</f>
        <v>3.2000000000000002E-3</v>
      </c>
      <c r="J435" s="42">
        <f t="shared" si="85"/>
        <v>125854.55988056776</v>
      </c>
      <c r="K435" s="43">
        <f t="shared" si="86"/>
        <v>125854.55988056774</v>
      </c>
      <c r="L435" s="44">
        <f t="shared" si="90"/>
        <v>125854.55988056774</v>
      </c>
      <c r="M435" s="43">
        <f t="shared" si="91"/>
        <v>122739.42700043951</v>
      </c>
      <c r="N435" s="44">
        <f t="shared" si="80"/>
        <v>122739.42700043951</v>
      </c>
      <c r="O435" s="19">
        <f t="shared" si="87"/>
        <v>3115.1328801282343</v>
      </c>
      <c r="P435" s="19">
        <f t="shared" si="88"/>
        <v>0</v>
      </c>
      <c r="Q435" s="45">
        <f t="shared" si="89"/>
        <v>11559008.873480439</v>
      </c>
      <c r="R435" s="34" t="str">
        <f>IF(MONTH(B435)=12,計算リスト!$C$5,計算リスト!$C$6)</f>
        <v>×</v>
      </c>
      <c r="S435" s="34" t="str">
        <f>IF(YEAR(B435)-YEAR($B$108)&lt;=$D$55,計算リスト!$C$5,計算リスト!$C$6)</f>
        <v>×</v>
      </c>
      <c r="T435" s="34" t="str">
        <f>IF(R435&amp;S435=計算リスト!$C$5&amp;計算リスト!$C$5,計算リスト!$C$5,計算リスト!$C$6)</f>
        <v>×</v>
      </c>
      <c r="U435" s="34">
        <f>IF(T435=計算リスト!$C$5,MIN($D$57,Q435*$D$54),0)</f>
        <v>0</v>
      </c>
      <c r="V435" s="14"/>
      <c r="W435" s="1"/>
      <c r="X435" s="1"/>
      <c r="Y435" s="1"/>
      <c r="Z435" s="1"/>
      <c r="AA435" s="1"/>
    </row>
    <row r="436" spans="1:27" x14ac:dyDescent="0.15">
      <c r="A436" s="14"/>
      <c r="B436" s="17">
        <f t="shared" si="92"/>
        <v>55032</v>
      </c>
      <c r="C436" s="34">
        <f t="shared" si="93"/>
        <v>93</v>
      </c>
      <c r="D436" s="35">
        <f t="shared" si="84"/>
        <v>3.2000000000000002E-3</v>
      </c>
      <c r="E436" s="35" t="str">
        <f t="shared" si="83"/>
        <v/>
      </c>
      <c r="F436" s="35" t="str">
        <f t="shared" si="83"/>
        <v/>
      </c>
      <c r="G436" s="35" t="str">
        <f t="shared" si="83"/>
        <v/>
      </c>
      <c r="H436" s="35" t="str">
        <f t="shared" si="83"/>
        <v/>
      </c>
      <c r="I436" s="36" cm="1">
        <f t="array" ref="I436">_xlfn.IFS(H436&lt;&gt;"",H436,G436&lt;&gt;"",G436,F436&lt;&gt;"",F436,E436&lt;&gt;"",E436,D436&lt;&gt;"",D436)</f>
        <v>3.2000000000000002E-3</v>
      </c>
      <c r="J436" s="42">
        <f t="shared" si="85"/>
        <v>125854.55988056776</v>
      </c>
      <c r="K436" s="43">
        <f t="shared" si="86"/>
        <v>125854.55988056774</v>
      </c>
      <c r="L436" s="44">
        <f t="shared" si="90"/>
        <v>125854.55988056774</v>
      </c>
      <c r="M436" s="43">
        <f t="shared" si="91"/>
        <v>122772.15751430629</v>
      </c>
      <c r="N436" s="44">
        <f t="shared" si="80"/>
        <v>122772.15751430629</v>
      </c>
      <c r="O436" s="19">
        <f t="shared" si="87"/>
        <v>3082.4023662614504</v>
      </c>
      <c r="P436" s="19">
        <f t="shared" si="88"/>
        <v>0</v>
      </c>
      <c r="Q436" s="45">
        <f t="shared" si="89"/>
        <v>11436236.715966133</v>
      </c>
      <c r="R436" s="34" t="str">
        <f>IF(MONTH(B436)=12,計算リスト!$C$5,計算リスト!$C$6)</f>
        <v>×</v>
      </c>
      <c r="S436" s="34" t="str">
        <f>IF(YEAR(B436)-YEAR($B$108)&lt;=$D$55,計算リスト!$C$5,計算リスト!$C$6)</f>
        <v>×</v>
      </c>
      <c r="T436" s="34" t="str">
        <f>IF(R436&amp;S436=計算リスト!$C$5&amp;計算リスト!$C$5,計算リスト!$C$5,計算リスト!$C$6)</f>
        <v>×</v>
      </c>
      <c r="U436" s="34">
        <f>IF(T436=計算リスト!$C$5,MIN($D$57,Q436*$D$54),0)</f>
        <v>0</v>
      </c>
      <c r="V436" s="14"/>
      <c r="W436" s="1"/>
      <c r="X436" s="1"/>
      <c r="Y436" s="1"/>
      <c r="Z436" s="1"/>
      <c r="AA436" s="1"/>
    </row>
    <row r="437" spans="1:27" x14ac:dyDescent="0.15">
      <c r="A437" s="14"/>
      <c r="B437" s="17">
        <f t="shared" si="92"/>
        <v>55062</v>
      </c>
      <c r="C437" s="34">
        <f t="shared" si="93"/>
        <v>92</v>
      </c>
      <c r="D437" s="35">
        <f t="shared" si="84"/>
        <v>3.2000000000000002E-3</v>
      </c>
      <c r="E437" s="35" t="str">
        <f t="shared" si="83"/>
        <v/>
      </c>
      <c r="F437" s="35" t="str">
        <f t="shared" si="83"/>
        <v/>
      </c>
      <c r="G437" s="35" t="str">
        <f t="shared" si="83"/>
        <v/>
      </c>
      <c r="H437" s="35" t="str">
        <f t="shared" si="83"/>
        <v/>
      </c>
      <c r="I437" s="36" cm="1">
        <f t="array" ref="I437">_xlfn.IFS(H437&lt;&gt;"",H437,G437&lt;&gt;"",G437,F437&lt;&gt;"",F437,E437&lt;&gt;"",E437,D437&lt;&gt;"",D437)</f>
        <v>3.2000000000000002E-3</v>
      </c>
      <c r="J437" s="42">
        <f t="shared" si="85"/>
        <v>125854.55988056776</v>
      </c>
      <c r="K437" s="43">
        <f t="shared" si="86"/>
        <v>125854.55988056776</v>
      </c>
      <c r="L437" s="44">
        <f t="shared" si="90"/>
        <v>125854.55988056776</v>
      </c>
      <c r="M437" s="43">
        <f t="shared" si="91"/>
        <v>122804.89675631012</v>
      </c>
      <c r="N437" s="44">
        <f t="shared" si="80"/>
        <v>122804.89675631012</v>
      </c>
      <c r="O437" s="19">
        <f t="shared" si="87"/>
        <v>3049.6631242576359</v>
      </c>
      <c r="P437" s="19">
        <f t="shared" si="88"/>
        <v>0</v>
      </c>
      <c r="Q437" s="45">
        <f t="shared" si="89"/>
        <v>11313431.819209823</v>
      </c>
      <c r="R437" s="34" t="str">
        <f>IF(MONTH(B437)=12,計算リスト!$C$5,計算リスト!$C$6)</f>
        <v>×</v>
      </c>
      <c r="S437" s="34" t="str">
        <f>IF(YEAR(B437)-YEAR($B$108)&lt;=$D$55,計算リスト!$C$5,計算リスト!$C$6)</f>
        <v>×</v>
      </c>
      <c r="T437" s="34" t="str">
        <f>IF(R437&amp;S437=計算リスト!$C$5&amp;計算リスト!$C$5,計算リスト!$C$5,計算リスト!$C$6)</f>
        <v>×</v>
      </c>
      <c r="U437" s="34">
        <f>IF(T437=計算リスト!$C$5,MIN($D$57,Q437*$D$54),0)</f>
        <v>0</v>
      </c>
      <c r="V437" s="14"/>
      <c r="W437" s="1"/>
      <c r="X437" s="1"/>
      <c r="Y437" s="1"/>
      <c r="Z437" s="1"/>
      <c r="AA437" s="1"/>
    </row>
    <row r="438" spans="1:27" x14ac:dyDescent="0.15">
      <c r="A438" s="14"/>
      <c r="B438" s="17">
        <f t="shared" si="92"/>
        <v>55093</v>
      </c>
      <c r="C438" s="34">
        <f t="shared" si="93"/>
        <v>91</v>
      </c>
      <c r="D438" s="35">
        <f t="shared" si="84"/>
        <v>3.2000000000000002E-3</v>
      </c>
      <c r="E438" s="35" t="str">
        <f t="shared" si="83"/>
        <v/>
      </c>
      <c r="F438" s="35" t="str">
        <f t="shared" si="83"/>
        <v/>
      </c>
      <c r="G438" s="35" t="str">
        <f t="shared" si="83"/>
        <v/>
      </c>
      <c r="H438" s="35" t="str">
        <f t="shared" si="83"/>
        <v/>
      </c>
      <c r="I438" s="36" cm="1">
        <f t="array" ref="I438">_xlfn.IFS(H438&lt;&gt;"",H438,G438&lt;&gt;"",G438,F438&lt;&gt;"",F438,E438&lt;&gt;"",E438,D438&lt;&gt;"",D438)</f>
        <v>3.2000000000000002E-3</v>
      </c>
      <c r="J438" s="42">
        <f t="shared" si="85"/>
        <v>125854.55988056776</v>
      </c>
      <c r="K438" s="43">
        <f t="shared" si="86"/>
        <v>125854.55988056773</v>
      </c>
      <c r="L438" s="44">
        <f t="shared" si="90"/>
        <v>125854.55988056773</v>
      </c>
      <c r="M438" s="43">
        <f t="shared" si="91"/>
        <v>122837.64472877844</v>
      </c>
      <c r="N438" s="44">
        <f t="shared" si="80"/>
        <v>122837.64472877844</v>
      </c>
      <c r="O438" s="19">
        <f t="shared" si="87"/>
        <v>3016.9151517892865</v>
      </c>
      <c r="P438" s="19">
        <f t="shared" si="88"/>
        <v>0</v>
      </c>
      <c r="Q438" s="45">
        <f t="shared" si="89"/>
        <v>11190594.174481045</v>
      </c>
      <c r="R438" s="34" t="str">
        <f>IF(MONTH(B438)=12,計算リスト!$C$5,計算リスト!$C$6)</f>
        <v>×</v>
      </c>
      <c r="S438" s="34" t="str">
        <f>IF(YEAR(B438)-YEAR($B$108)&lt;=$D$55,計算リスト!$C$5,計算リスト!$C$6)</f>
        <v>×</v>
      </c>
      <c r="T438" s="34" t="str">
        <f>IF(R438&amp;S438=計算リスト!$C$5&amp;計算リスト!$C$5,計算リスト!$C$5,計算リスト!$C$6)</f>
        <v>×</v>
      </c>
      <c r="U438" s="34">
        <f>IF(T438=計算リスト!$C$5,MIN($D$57,Q438*$D$54),0)</f>
        <v>0</v>
      </c>
      <c r="V438" s="14"/>
      <c r="W438" s="1"/>
      <c r="X438" s="1"/>
      <c r="Y438" s="1"/>
      <c r="Z438" s="1"/>
      <c r="AA438" s="1"/>
    </row>
    <row r="439" spans="1:27" x14ac:dyDescent="0.15">
      <c r="A439" s="14"/>
      <c r="B439" s="17">
        <f t="shared" si="92"/>
        <v>55123</v>
      </c>
      <c r="C439" s="34">
        <f t="shared" si="93"/>
        <v>90</v>
      </c>
      <c r="D439" s="35">
        <f t="shared" si="84"/>
        <v>3.2000000000000002E-3</v>
      </c>
      <c r="E439" s="35" t="str">
        <f t="shared" si="83"/>
        <v/>
      </c>
      <c r="F439" s="35" t="str">
        <f t="shared" si="83"/>
        <v/>
      </c>
      <c r="G439" s="35" t="str">
        <f t="shared" si="83"/>
        <v/>
      </c>
      <c r="H439" s="35" t="str">
        <f t="shared" si="83"/>
        <v/>
      </c>
      <c r="I439" s="36" cm="1">
        <f t="array" ref="I439">_xlfn.IFS(H439&lt;&gt;"",H439,G439&lt;&gt;"",G439,F439&lt;&gt;"",F439,E439&lt;&gt;"",E439,D439&lt;&gt;"",D439)</f>
        <v>3.2000000000000002E-3</v>
      </c>
      <c r="J439" s="42">
        <f t="shared" si="85"/>
        <v>125854.55988056776</v>
      </c>
      <c r="K439" s="43">
        <f t="shared" si="86"/>
        <v>125854.55988056774</v>
      </c>
      <c r="L439" s="44">
        <f t="shared" si="90"/>
        <v>125854.55988056774</v>
      </c>
      <c r="M439" s="43">
        <f t="shared" si="91"/>
        <v>122870.40143403946</v>
      </c>
      <c r="N439" s="44">
        <f t="shared" si="80"/>
        <v>122870.40143403946</v>
      </c>
      <c r="O439" s="19">
        <f t="shared" si="87"/>
        <v>2984.158446528279</v>
      </c>
      <c r="P439" s="19">
        <f t="shared" si="88"/>
        <v>0</v>
      </c>
      <c r="Q439" s="45">
        <f t="shared" si="89"/>
        <v>11067723.773047006</v>
      </c>
      <c r="R439" s="34" t="str">
        <f>IF(MONTH(B439)=12,計算リスト!$C$5,計算リスト!$C$6)</f>
        <v>○</v>
      </c>
      <c r="S439" s="34" t="str">
        <f>IF(YEAR(B439)-YEAR($B$108)&lt;=$D$55,計算リスト!$C$5,計算リスト!$C$6)</f>
        <v>×</v>
      </c>
      <c r="T439" s="34" t="str">
        <f>IF(R439&amp;S439=計算リスト!$C$5&amp;計算リスト!$C$5,計算リスト!$C$5,計算リスト!$C$6)</f>
        <v>×</v>
      </c>
      <c r="U439" s="34">
        <f>IF(T439=計算リスト!$C$5,MIN($D$57,Q439*$D$54),0)</f>
        <v>0</v>
      </c>
      <c r="V439" s="14"/>
      <c r="W439" s="1"/>
      <c r="X439" s="1"/>
      <c r="Y439" s="1"/>
      <c r="Z439" s="1"/>
      <c r="AA439" s="1"/>
    </row>
    <row r="440" spans="1:27" x14ac:dyDescent="0.15">
      <c r="A440" s="14"/>
      <c r="B440" s="17">
        <f t="shared" si="92"/>
        <v>55154</v>
      </c>
      <c r="C440" s="34">
        <f t="shared" si="93"/>
        <v>89</v>
      </c>
      <c r="D440" s="35">
        <f t="shared" si="84"/>
        <v>3.2000000000000002E-3</v>
      </c>
      <c r="E440" s="35" t="str">
        <f t="shared" si="83"/>
        <v/>
      </c>
      <c r="F440" s="35" t="str">
        <f t="shared" si="83"/>
        <v/>
      </c>
      <c r="G440" s="35" t="str">
        <f t="shared" si="83"/>
        <v/>
      </c>
      <c r="H440" s="35" t="str">
        <f t="shared" si="83"/>
        <v/>
      </c>
      <c r="I440" s="36" cm="1">
        <f t="array" ref="I440">_xlfn.IFS(H440&lt;&gt;"",H440,G440&lt;&gt;"",G440,F440&lt;&gt;"",F440,E440&lt;&gt;"",E440,D440&lt;&gt;"",D440)</f>
        <v>3.2000000000000002E-3</v>
      </c>
      <c r="J440" s="42">
        <f t="shared" si="85"/>
        <v>125854.55988056776</v>
      </c>
      <c r="K440" s="43">
        <f t="shared" si="86"/>
        <v>125854.55988056776</v>
      </c>
      <c r="L440" s="44">
        <f t="shared" si="90"/>
        <v>125854.55988056776</v>
      </c>
      <c r="M440" s="43">
        <f t="shared" si="91"/>
        <v>122903.16687442189</v>
      </c>
      <c r="N440" s="44">
        <f t="shared" si="80"/>
        <v>122903.16687442189</v>
      </c>
      <c r="O440" s="19">
        <f t="shared" si="87"/>
        <v>2951.3930061458682</v>
      </c>
      <c r="P440" s="19">
        <f t="shared" si="88"/>
        <v>0</v>
      </c>
      <c r="Q440" s="45">
        <f t="shared" si="89"/>
        <v>10944820.606172584</v>
      </c>
      <c r="R440" s="34" t="str">
        <f>IF(MONTH(B440)=12,計算リスト!$C$5,計算リスト!$C$6)</f>
        <v>×</v>
      </c>
      <c r="S440" s="34" t="str">
        <f>IF(YEAR(B440)-YEAR($B$108)&lt;=$D$55,計算リスト!$C$5,計算リスト!$C$6)</f>
        <v>×</v>
      </c>
      <c r="T440" s="34" t="str">
        <f>IF(R440&amp;S440=計算リスト!$C$5&amp;計算リスト!$C$5,計算リスト!$C$5,計算リスト!$C$6)</f>
        <v>×</v>
      </c>
      <c r="U440" s="34">
        <f>IF(T440=計算リスト!$C$5,MIN($D$57,Q440*$D$54),0)</f>
        <v>0</v>
      </c>
      <c r="V440" s="14"/>
      <c r="W440" s="1"/>
      <c r="X440" s="1"/>
      <c r="Y440" s="1"/>
      <c r="Z440" s="1"/>
      <c r="AA440" s="1"/>
    </row>
    <row r="441" spans="1:27" x14ac:dyDescent="0.15">
      <c r="A441" s="14"/>
      <c r="B441" s="17">
        <f t="shared" si="92"/>
        <v>55185</v>
      </c>
      <c r="C441" s="34">
        <f t="shared" si="93"/>
        <v>88</v>
      </c>
      <c r="D441" s="35">
        <f t="shared" si="84"/>
        <v>3.2000000000000002E-3</v>
      </c>
      <c r="E441" s="35" t="str">
        <f t="shared" si="83"/>
        <v/>
      </c>
      <c r="F441" s="35" t="str">
        <f t="shared" si="83"/>
        <v/>
      </c>
      <c r="G441" s="35" t="str">
        <f t="shared" si="83"/>
        <v/>
      </c>
      <c r="H441" s="35" t="str">
        <f t="shared" si="83"/>
        <v/>
      </c>
      <c r="I441" s="36" cm="1">
        <f t="array" ref="I441">_xlfn.IFS(H441&lt;&gt;"",H441,G441&lt;&gt;"",G441,F441&lt;&gt;"",F441,E441&lt;&gt;"",E441,D441&lt;&gt;"",D441)</f>
        <v>3.2000000000000002E-3</v>
      </c>
      <c r="J441" s="42">
        <f t="shared" si="85"/>
        <v>125854.55988056776</v>
      </c>
      <c r="K441" s="43">
        <f t="shared" si="86"/>
        <v>125854.55988056777</v>
      </c>
      <c r="L441" s="44">
        <f t="shared" si="90"/>
        <v>125854.55988056776</v>
      </c>
      <c r="M441" s="43">
        <f t="shared" si="91"/>
        <v>122935.94105225509</v>
      </c>
      <c r="N441" s="44">
        <f t="shared" si="80"/>
        <v>122935.94105225508</v>
      </c>
      <c r="O441" s="19">
        <f t="shared" si="87"/>
        <v>2918.6188283126894</v>
      </c>
      <c r="P441" s="19">
        <f t="shared" si="88"/>
        <v>0</v>
      </c>
      <c r="Q441" s="45">
        <f t="shared" si="89"/>
        <v>10821884.66512033</v>
      </c>
      <c r="R441" s="34" t="str">
        <f>IF(MONTH(B441)=12,計算リスト!$C$5,計算リスト!$C$6)</f>
        <v>×</v>
      </c>
      <c r="S441" s="34" t="str">
        <f>IF(YEAR(B441)-YEAR($B$108)&lt;=$D$55,計算リスト!$C$5,計算リスト!$C$6)</f>
        <v>×</v>
      </c>
      <c r="T441" s="34" t="str">
        <f>IF(R441&amp;S441=計算リスト!$C$5&amp;計算リスト!$C$5,計算リスト!$C$5,計算リスト!$C$6)</f>
        <v>×</v>
      </c>
      <c r="U441" s="34">
        <f>IF(T441=計算リスト!$C$5,MIN($D$57,Q441*$D$54),0)</f>
        <v>0</v>
      </c>
      <c r="V441" s="14"/>
      <c r="W441" s="1"/>
      <c r="X441" s="1"/>
      <c r="Y441" s="1"/>
      <c r="Z441" s="1"/>
      <c r="AA441" s="1"/>
    </row>
    <row r="442" spans="1:27" x14ac:dyDescent="0.15">
      <c r="A442" s="14"/>
      <c r="B442" s="17">
        <f t="shared" si="92"/>
        <v>55213</v>
      </c>
      <c r="C442" s="34">
        <f t="shared" si="93"/>
        <v>87</v>
      </c>
      <c r="D442" s="35">
        <f t="shared" si="84"/>
        <v>3.2000000000000002E-3</v>
      </c>
      <c r="E442" s="35" t="str">
        <f t="shared" si="83"/>
        <v/>
      </c>
      <c r="F442" s="35" t="str">
        <f t="shared" si="83"/>
        <v/>
      </c>
      <c r="G442" s="35" t="str">
        <f t="shared" si="83"/>
        <v/>
      </c>
      <c r="H442" s="35" t="str">
        <f t="shared" si="83"/>
        <v/>
      </c>
      <c r="I442" s="36" cm="1">
        <f t="array" ref="I442">_xlfn.IFS(H442&lt;&gt;"",H442,G442&lt;&gt;"",G442,F442&lt;&gt;"",F442,E442&lt;&gt;"",E442,D442&lt;&gt;"",D442)</f>
        <v>3.2000000000000002E-3</v>
      </c>
      <c r="J442" s="42">
        <f t="shared" si="85"/>
        <v>125854.55988056776</v>
      </c>
      <c r="K442" s="43">
        <f t="shared" si="86"/>
        <v>125854.55988056774</v>
      </c>
      <c r="L442" s="44">
        <f t="shared" si="90"/>
        <v>125854.55988056774</v>
      </c>
      <c r="M442" s="43">
        <f t="shared" si="91"/>
        <v>122968.723969869</v>
      </c>
      <c r="N442" s="44">
        <f t="shared" si="80"/>
        <v>122968.723969869</v>
      </c>
      <c r="O442" s="19">
        <f t="shared" si="87"/>
        <v>2885.8359106987546</v>
      </c>
      <c r="P442" s="19">
        <f t="shared" si="88"/>
        <v>0</v>
      </c>
      <c r="Q442" s="45">
        <f t="shared" si="89"/>
        <v>10698915.94115046</v>
      </c>
      <c r="R442" s="34" t="str">
        <f>IF(MONTH(B442)=12,計算リスト!$C$5,計算リスト!$C$6)</f>
        <v>×</v>
      </c>
      <c r="S442" s="34" t="str">
        <f>IF(YEAR(B442)-YEAR($B$108)&lt;=$D$55,計算リスト!$C$5,計算リスト!$C$6)</f>
        <v>×</v>
      </c>
      <c r="T442" s="34" t="str">
        <f>IF(R442&amp;S442=計算リスト!$C$5&amp;計算リスト!$C$5,計算リスト!$C$5,計算リスト!$C$6)</f>
        <v>×</v>
      </c>
      <c r="U442" s="34">
        <f>IF(T442=計算リスト!$C$5,MIN($D$57,Q442*$D$54),0)</f>
        <v>0</v>
      </c>
      <c r="V442" s="14"/>
      <c r="W442" s="1"/>
      <c r="X442" s="1"/>
      <c r="Y442" s="1"/>
      <c r="Z442" s="1"/>
      <c r="AA442" s="1"/>
    </row>
    <row r="443" spans="1:27" x14ac:dyDescent="0.15">
      <c r="A443" s="14"/>
      <c r="B443" s="17">
        <f t="shared" si="92"/>
        <v>55244</v>
      </c>
      <c r="C443" s="34">
        <f t="shared" si="93"/>
        <v>86</v>
      </c>
      <c r="D443" s="35">
        <f t="shared" si="84"/>
        <v>3.2000000000000002E-3</v>
      </c>
      <c r="E443" s="35" t="str">
        <f t="shared" si="83"/>
        <v/>
      </c>
      <c r="F443" s="35" t="str">
        <f t="shared" si="83"/>
        <v/>
      </c>
      <c r="G443" s="35" t="str">
        <f t="shared" si="83"/>
        <v/>
      </c>
      <c r="H443" s="35" t="str">
        <f t="shared" si="83"/>
        <v/>
      </c>
      <c r="I443" s="36" cm="1">
        <f t="array" ref="I443">_xlfn.IFS(H443&lt;&gt;"",H443,G443&lt;&gt;"",G443,F443&lt;&gt;"",F443,E443&lt;&gt;"",E443,D443&lt;&gt;"",D443)</f>
        <v>3.2000000000000002E-3</v>
      </c>
      <c r="J443" s="42">
        <f t="shared" si="85"/>
        <v>125854.55988056776</v>
      </c>
      <c r="K443" s="43">
        <f t="shared" si="86"/>
        <v>125854.55988056776</v>
      </c>
      <c r="L443" s="44">
        <f t="shared" si="90"/>
        <v>125854.55988056776</v>
      </c>
      <c r="M443" s="43">
        <f t="shared" si="91"/>
        <v>123001.5156295943</v>
      </c>
      <c r="N443" s="44">
        <f t="shared" si="80"/>
        <v>123001.5156295943</v>
      </c>
      <c r="O443" s="19">
        <f t="shared" si="87"/>
        <v>2853.0442509734562</v>
      </c>
      <c r="P443" s="19">
        <f t="shared" si="88"/>
        <v>0</v>
      </c>
      <c r="Q443" s="45">
        <f t="shared" si="89"/>
        <v>10575914.425520865</v>
      </c>
      <c r="R443" s="34" t="str">
        <f>IF(MONTH(B443)=12,計算リスト!$C$5,計算リスト!$C$6)</f>
        <v>×</v>
      </c>
      <c r="S443" s="34" t="str">
        <f>IF(YEAR(B443)-YEAR($B$108)&lt;=$D$55,計算リスト!$C$5,計算リスト!$C$6)</f>
        <v>×</v>
      </c>
      <c r="T443" s="34" t="str">
        <f>IF(R443&amp;S443=計算リスト!$C$5&amp;計算リスト!$C$5,計算リスト!$C$5,計算リスト!$C$6)</f>
        <v>×</v>
      </c>
      <c r="U443" s="34">
        <f>IF(T443=計算リスト!$C$5,MIN($D$57,Q443*$D$54),0)</f>
        <v>0</v>
      </c>
      <c r="V443" s="14"/>
      <c r="W443" s="1"/>
      <c r="X443" s="1"/>
      <c r="Y443" s="1"/>
      <c r="Z443" s="1"/>
      <c r="AA443" s="1"/>
    </row>
    <row r="444" spans="1:27" x14ac:dyDescent="0.15">
      <c r="A444" s="14"/>
      <c r="B444" s="17">
        <f t="shared" si="92"/>
        <v>55274</v>
      </c>
      <c r="C444" s="34">
        <f t="shared" si="93"/>
        <v>85</v>
      </c>
      <c r="D444" s="35">
        <f t="shared" si="84"/>
        <v>3.2000000000000002E-3</v>
      </c>
      <c r="E444" s="35" t="str">
        <f t="shared" si="83"/>
        <v/>
      </c>
      <c r="F444" s="35" t="str">
        <f t="shared" si="83"/>
        <v/>
      </c>
      <c r="G444" s="35" t="str">
        <f t="shared" si="83"/>
        <v/>
      </c>
      <c r="H444" s="35" t="str">
        <f t="shared" si="83"/>
        <v/>
      </c>
      <c r="I444" s="36" cm="1">
        <f t="array" ref="I444">_xlfn.IFS(H444&lt;&gt;"",H444,G444&lt;&gt;"",G444,F444&lt;&gt;"",F444,E444&lt;&gt;"",E444,D444&lt;&gt;"",D444)</f>
        <v>3.2000000000000002E-3</v>
      </c>
      <c r="J444" s="42">
        <f t="shared" si="85"/>
        <v>125854.55988056776</v>
      </c>
      <c r="K444" s="43">
        <f t="shared" si="86"/>
        <v>125854.55988056776</v>
      </c>
      <c r="L444" s="44">
        <f t="shared" si="90"/>
        <v>125854.55988056776</v>
      </c>
      <c r="M444" s="43">
        <f t="shared" si="91"/>
        <v>123034.3160337622</v>
      </c>
      <c r="N444" s="44">
        <f t="shared" si="80"/>
        <v>123034.3160337622</v>
      </c>
      <c r="O444" s="19">
        <f t="shared" si="87"/>
        <v>2820.2438468055643</v>
      </c>
      <c r="P444" s="19">
        <f t="shared" si="88"/>
        <v>0</v>
      </c>
      <c r="Q444" s="45">
        <f t="shared" si="89"/>
        <v>10452880.109487103</v>
      </c>
      <c r="R444" s="34" t="str">
        <f>IF(MONTH(B444)=12,計算リスト!$C$5,計算リスト!$C$6)</f>
        <v>×</v>
      </c>
      <c r="S444" s="34" t="str">
        <f>IF(YEAR(B444)-YEAR($B$108)&lt;=$D$55,計算リスト!$C$5,計算リスト!$C$6)</f>
        <v>×</v>
      </c>
      <c r="T444" s="34" t="str">
        <f>IF(R444&amp;S444=計算リスト!$C$5&amp;計算リスト!$C$5,計算リスト!$C$5,計算リスト!$C$6)</f>
        <v>×</v>
      </c>
      <c r="U444" s="34">
        <f>IF(T444=計算リスト!$C$5,MIN($D$57,Q444*$D$54),0)</f>
        <v>0</v>
      </c>
      <c r="V444" s="14"/>
      <c r="W444" s="1"/>
      <c r="X444" s="1"/>
      <c r="Y444" s="1"/>
      <c r="Z444" s="1"/>
      <c r="AA444" s="1"/>
    </row>
    <row r="445" spans="1:27" x14ac:dyDescent="0.15">
      <c r="A445" s="14"/>
      <c r="B445" s="17">
        <f t="shared" si="92"/>
        <v>55305</v>
      </c>
      <c r="C445" s="34">
        <f t="shared" si="93"/>
        <v>84</v>
      </c>
      <c r="D445" s="35">
        <f t="shared" si="84"/>
        <v>3.2000000000000002E-3</v>
      </c>
      <c r="E445" s="35" t="str">
        <f t="shared" si="83"/>
        <v/>
      </c>
      <c r="F445" s="35" t="str">
        <f t="shared" si="83"/>
        <v/>
      </c>
      <c r="G445" s="35" t="str">
        <f t="shared" si="83"/>
        <v/>
      </c>
      <c r="H445" s="35" t="str">
        <f t="shared" si="83"/>
        <v/>
      </c>
      <c r="I445" s="36" cm="1">
        <f t="array" ref="I445">_xlfn.IFS(H445&lt;&gt;"",H445,G445&lt;&gt;"",G445,F445&lt;&gt;"",F445,E445&lt;&gt;"",E445,D445&lt;&gt;"",D445)</f>
        <v>3.2000000000000002E-3</v>
      </c>
      <c r="J445" s="42">
        <f t="shared" si="85"/>
        <v>125854.55988056776</v>
      </c>
      <c r="K445" s="43">
        <f t="shared" si="86"/>
        <v>125854.55988056776</v>
      </c>
      <c r="L445" s="44">
        <f t="shared" si="90"/>
        <v>125854.55988056776</v>
      </c>
      <c r="M445" s="43">
        <f t="shared" si="91"/>
        <v>123067.12518470454</v>
      </c>
      <c r="N445" s="44">
        <f t="shared" si="80"/>
        <v>123067.12518470454</v>
      </c>
      <c r="O445" s="19">
        <f t="shared" si="87"/>
        <v>2787.4346958632277</v>
      </c>
      <c r="P445" s="19">
        <f t="shared" si="88"/>
        <v>0</v>
      </c>
      <c r="Q445" s="45">
        <f t="shared" si="89"/>
        <v>10329812.9843024</v>
      </c>
      <c r="R445" s="34" t="str">
        <f>IF(MONTH(B445)=12,計算リスト!$C$5,計算リスト!$C$6)</f>
        <v>×</v>
      </c>
      <c r="S445" s="34" t="str">
        <f>IF(YEAR(B445)-YEAR($B$108)&lt;=$D$55,計算リスト!$C$5,計算リスト!$C$6)</f>
        <v>×</v>
      </c>
      <c r="T445" s="34" t="str">
        <f>IF(R445&amp;S445=計算リスト!$C$5&amp;計算リスト!$C$5,計算リスト!$C$5,計算リスト!$C$6)</f>
        <v>×</v>
      </c>
      <c r="U445" s="34">
        <f>IF(T445=計算リスト!$C$5,MIN($D$57,Q445*$D$54),0)</f>
        <v>0</v>
      </c>
      <c r="V445" s="14"/>
      <c r="W445" s="1"/>
      <c r="X445" s="1"/>
      <c r="Y445" s="1"/>
      <c r="Z445" s="1"/>
      <c r="AA445" s="1"/>
    </row>
    <row r="446" spans="1:27" x14ac:dyDescent="0.15">
      <c r="A446" s="14"/>
      <c r="B446" s="17">
        <f t="shared" si="92"/>
        <v>55335</v>
      </c>
      <c r="C446" s="34">
        <f t="shared" si="93"/>
        <v>83</v>
      </c>
      <c r="D446" s="35">
        <f t="shared" si="84"/>
        <v>3.2000000000000002E-3</v>
      </c>
      <c r="E446" s="35" t="str">
        <f t="shared" si="83"/>
        <v/>
      </c>
      <c r="F446" s="35" t="str">
        <f t="shared" si="83"/>
        <v/>
      </c>
      <c r="G446" s="35" t="str">
        <f t="shared" si="83"/>
        <v/>
      </c>
      <c r="H446" s="35" t="str">
        <f t="shared" si="83"/>
        <v/>
      </c>
      <c r="I446" s="36" cm="1">
        <f t="array" ref="I446">_xlfn.IFS(H446&lt;&gt;"",H446,G446&lt;&gt;"",G446,F446&lt;&gt;"",F446,E446&lt;&gt;"",E446,D446&lt;&gt;"",D446)</f>
        <v>3.2000000000000002E-3</v>
      </c>
      <c r="J446" s="42">
        <f t="shared" si="85"/>
        <v>125854.55988056776</v>
      </c>
      <c r="K446" s="43">
        <f t="shared" si="86"/>
        <v>125854.55988056776</v>
      </c>
      <c r="L446" s="44">
        <f t="shared" si="90"/>
        <v>125854.55988056776</v>
      </c>
      <c r="M446" s="43">
        <f t="shared" si="91"/>
        <v>123099.94308475379</v>
      </c>
      <c r="N446" s="44">
        <f t="shared" si="80"/>
        <v>123099.94308475379</v>
      </c>
      <c r="O446" s="19">
        <f t="shared" si="87"/>
        <v>2754.6167958139736</v>
      </c>
      <c r="P446" s="19">
        <f t="shared" si="88"/>
        <v>0</v>
      </c>
      <c r="Q446" s="45">
        <f t="shared" si="89"/>
        <v>10206713.041217646</v>
      </c>
      <c r="R446" s="34" t="str">
        <f>IF(MONTH(B446)=12,計算リスト!$C$5,計算リスト!$C$6)</f>
        <v>×</v>
      </c>
      <c r="S446" s="34" t="str">
        <f>IF(YEAR(B446)-YEAR($B$108)&lt;=$D$55,計算リスト!$C$5,計算リスト!$C$6)</f>
        <v>×</v>
      </c>
      <c r="T446" s="34" t="str">
        <f>IF(R446&amp;S446=計算リスト!$C$5&amp;計算リスト!$C$5,計算リスト!$C$5,計算リスト!$C$6)</f>
        <v>×</v>
      </c>
      <c r="U446" s="34">
        <f>IF(T446=計算リスト!$C$5,MIN($D$57,Q446*$D$54),0)</f>
        <v>0</v>
      </c>
      <c r="V446" s="14"/>
      <c r="W446" s="1"/>
      <c r="X446" s="1"/>
      <c r="Y446" s="1"/>
      <c r="Z446" s="1"/>
      <c r="AA446" s="1"/>
    </row>
    <row r="447" spans="1:27" x14ac:dyDescent="0.15">
      <c r="A447" s="14"/>
      <c r="B447" s="17">
        <f t="shared" si="92"/>
        <v>55366</v>
      </c>
      <c r="C447" s="34">
        <f t="shared" si="93"/>
        <v>82</v>
      </c>
      <c r="D447" s="35">
        <f t="shared" si="84"/>
        <v>3.2000000000000002E-3</v>
      </c>
      <c r="E447" s="35" t="str">
        <f t="shared" si="83"/>
        <v/>
      </c>
      <c r="F447" s="35" t="str">
        <f t="shared" si="83"/>
        <v/>
      </c>
      <c r="G447" s="35" t="str">
        <f t="shared" si="83"/>
        <v/>
      </c>
      <c r="H447" s="35" t="str">
        <f t="shared" si="83"/>
        <v/>
      </c>
      <c r="I447" s="36" cm="1">
        <f t="array" ref="I447">_xlfn.IFS(H447&lt;&gt;"",H447,G447&lt;&gt;"",G447,F447&lt;&gt;"",F447,E447&lt;&gt;"",E447,D447&lt;&gt;"",D447)</f>
        <v>3.2000000000000002E-3</v>
      </c>
      <c r="J447" s="42">
        <f t="shared" si="85"/>
        <v>125854.55988056776</v>
      </c>
      <c r="K447" s="43">
        <f t="shared" si="86"/>
        <v>125854.55988056776</v>
      </c>
      <c r="L447" s="44">
        <f t="shared" si="90"/>
        <v>125854.55988056776</v>
      </c>
      <c r="M447" s="43">
        <f t="shared" si="91"/>
        <v>123132.76973624305</v>
      </c>
      <c r="N447" s="44">
        <f t="shared" si="80"/>
        <v>123132.76973624305</v>
      </c>
      <c r="O447" s="19">
        <f t="shared" si="87"/>
        <v>2721.7901443247056</v>
      </c>
      <c r="P447" s="19">
        <f t="shared" si="88"/>
        <v>0</v>
      </c>
      <c r="Q447" s="45">
        <f t="shared" si="89"/>
        <v>10083580.271481402</v>
      </c>
      <c r="R447" s="34" t="str">
        <f>IF(MONTH(B447)=12,計算リスト!$C$5,計算リスト!$C$6)</f>
        <v>×</v>
      </c>
      <c r="S447" s="34" t="str">
        <f>IF(YEAR(B447)-YEAR($B$108)&lt;=$D$55,計算リスト!$C$5,計算リスト!$C$6)</f>
        <v>×</v>
      </c>
      <c r="T447" s="34" t="str">
        <f>IF(R447&amp;S447=計算リスト!$C$5&amp;計算リスト!$C$5,計算リスト!$C$5,計算リスト!$C$6)</f>
        <v>×</v>
      </c>
      <c r="U447" s="34">
        <f>IF(T447=計算リスト!$C$5,MIN($D$57,Q447*$D$54),0)</f>
        <v>0</v>
      </c>
      <c r="V447" s="14"/>
      <c r="W447" s="1"/>
      <c r="X447" s="1"/>
      <c r="Y447" s="1"/>
      <c r="Z447" s="1"/>
      <c r="AA447" s="1"/>
    </row>
    <row r="448" spans="1:27" x14ac:dyDescent="0.15">
      <c r="A448" s="14"/>
      <c r="B448" s="17">
        <f t="shared" si="92"/>
        <v>55397</v>
      </c>
      <c r="C448" s="34">
        <f t="shared" si="93"/>
        <v>81</v>
      </c>
      <c r="D448" s="35">
        <f t="shared" si="84"/>
        <v>3.2000000000000002E-3</v>
      </c>
      <c r="E448" s="35" t="str">
        <f t="shared" ref="E448:H467" si="94">IF(F$36&lt;&gt;"",IF($B448&gt;=F$36,F$41,""),"")</f>
        <v/>
      </c>
      <c r="F448" s="35" t="str">
        <f t="shared" si="94"/>
        <v/>
      </c>
      <c r="G448" s="35" t="str">
        <f t="shared" si="94"/>
        <v/>
      </c>
      <c r="H448" s="35" t="str">
        <f t="shared" si="94"/>
        <v/>
      </c>
      <c r="I448" s="36" cm="1">
        <f t="array" ref="I448">_xlfn.IFS(H448&lt;&gt;"",H448,G448&lt;&gt;"",G448,F448&lt;&gt;"",F448,E448&lt;&gt;"",E448,D448&lt;&gt;"",D448)</f>
        <v>3.2000000000000002E-3</v>
      </c>
      <c r="J448" s="42">
        <f t="shared" si="85"/>
        <v>125854.55988056776</v>
      </c>
      <c r="K448" s="43">
        <f t="shared" si="86"/>
        <v>125854.55988056774</v>
      </c>
      <c r="L448" s="44">
        <f t="shared" si="90"/>
        <v>125854.55988056774</v>
      </c>
      <c r="M448" s="43">
        <f t="shared" si="91"/>
        <v>123165.60514150604</v>
      </c>
      <c r="N448" s="44">
        <f t="shared" ref="N448:N511" si="95">L448-O448</f>
        <v>123165.60514150604</v>
      </c>
      <c r="O448" s="19">
        <f t="shared" si="87"/>
        <v>2688.9547390617072</v>
      </c>
      <c r="P448" s="19">
        <f t="shared" si="88"/>
        <v>0</v>
      </c>
      <c r="Q448" s="45">
        <f t="shared" si="89"/>
        <v>9960414.6663398966</v>
      </c>
      <c r="R448" s="34" t="str">
        <f>IF(MONTH(B448)=12,計算リスト!$C$5,計算リスト!$C$6)</f>
        <v>×</v>
      </c>
      <c r="S448" s="34" t="str">
        <f>IF(YEAR(B448)-YEAR($B$108)&lt;=$D$55,計算リスト!$C$5,計算リスト!$C$6)</f>
        <v>×</v>
      </c>
      <c r="T448" s="34" t="str">
        <f>IF(R448&amp;S448=計算リスト!$C$5&amp;計算リスト!$C$5,計算リスト!$C$5,計算リスト!$C$6)</f>
        <v>×</v>
      </c>
      <c r="U448" s="34">
        <f>IF(T448=計算リスト!$C$5,MIN($D$57,Q448*$D$54),0)</f>
        <v>0</v>
      </c>
      <c r="V448" s="14"/>
      <c r="W448" s="1"/>
      <c r="X448" s="1"/>
      <c r="Y448" s="1"/>
      <c r="Z448" s="1"/>
      <c r="AA448" s="1"/>
    </row>
    <row r="449" spans="1:27" x14ac:dyDescent="0.15">
      <c r="A449" s="14"/>
      <c r="B449" s="17">
        <f t="shared" si="92"/>
        <v>55427</v>
      </c>
      <c r="C449" s="34">
        <f t="shared" si="93"/>
        <v>80</v>
      </c>
      <c r="D449" s="35">
        <f t="shared" si="84"/>
        <v>3.2000000000000002E-3</v>
      </c>
      <c r="E449" s="35" t="str">
        <f t="shared" si="94"/>
        <v/>
      </c>
      <c r="F449" s="35" t="str">
        <f t="shared" si="94"/>
        <v/>
      </c>
      <c r="G449" s="35" t="str">
        <f t="shared" si="94"/>
        <v/>
      </c>
      <c r="H449" s="35" t="str">
        <f t="shared" si="94"/>
        <v/>
      </c>
      <c r="I449" s="36" cm="1">
        <f t="array" ref="I449">_xlfn.IFS(H449&lt;&gt;"",H449,G449&lt;&gt;"",G449,F449&lt;&gt;"",F449,E449&lt;&gt;"",E449,D449&lt;&gt;"",D449)</f>
        <v>3.2000000000000002E-3</v>
      </c>
      <c r="J449" s="42">
        <f t="shared" si="85"/>
        <v>125854.55988056776</v>
      </c>
      <c r="K449" s="43">
        <f t="shared" si="86"/>
        <v>125854.55988056776</v>
      </c>
      <c r="L449" s="44">
        <f t="shared" si="90"/>
        <v>125854.55988056776</v>
      </c>
      <c r="M449" s="43">
        <f t="shared" si="91"/>
        <v>123198.44930287712</v>
      </c>
      <c r="N449" s="44">
        <f t="shared" si="95"/>
        <v>123198.44930287712</v>
      </c>
      <c r="O449" s="19">
        <f t="shared" si="87"/>
        <v>2656.1105776906393</v>
      </c>
      <c r="P449" s="19">
        <f t="shared" si="88"/>
        <v>0</v>
      </c>
      <c r="Q449" s="45">
        <f t="shared" si="89"/>
        <v>9837216.2170370203</v>
      </c>
      <c r="R449" s="34" t="str">
        <f>IF(MONTH(B449)=12,計算リスト!$C$5,計算リスト!$C$6)</f>
        <v>×</v>
      </c>
      <c r="S449" s="34" t="str">
        <f>IF(YEAR(B449)-YEAR($B$108)&lt;=$D$55,計算リスト!$C$5,計算リスト!$C$6)</f>
        <v>×</v>
      </c>
      <c r="T449" s="34" t="str">
        <f>IF(R449&amp;S449=計算リスト!$C$5&amp;計算リスト!$C$5,計算リスト!$C$5,計算リスト!$C$6)</f>
        <v>×</v>
      </c>
      <c r="U449" s="34">
        <f>IF(T449=計算リスト!$C$5,MIN($D$57,Q449*$D$54),0)</f>
        <v>0</v>
      </c>
      <c r="V449" s="14"/>
      <c r="W449" s="1"/>
      <c r="X449" s="1"/>
      <c r="Y449" s="1"/>
      <c r="Z449" s="1"/>
      <c r="AA449" s="1"/>
    </row>
    <row r="450" spans="1:27" x14ac:dyDescent="0.15">
      <c r="A450" s="14"/>
      <c r="B450" s="17">
        <f t="shared" si="92"/>
        <v>55458</v>
      </c>
      <c r="C450" s="34">
        <f t="shared" si="93"/>
        <v>79</v>
      </c>
      <c r="D450" s="35">
        <f t="shared" si="84"/>
        <v>3.2000000000000002E-3</v>
      </c>
      <c r="E450" s="35" t="str">
        <f t="shared" si="94"/>
        <v/>
      </c>
      <c r="F450" s="35" t="str">
        <f t="shared" si="94"/>
        <v/>
      </c>
      <c r="G450" s="35" t="str">
        <f t="shared" si="94"/>
        <v/>
      </c>
      <c r="H450" s="35" t="str">
        <f t="shared" si="94"/>
        <v/>
      </c>
      <c r="I450" s="36" cm="1">
        <f t="array" ref="I450">_xlfn.IFS(H450&lt;&gt;"",H450,G450&lt;&gt;"",G450,F450&lt;&gt;"",F450,E450&lt;&gt;"",E450,D450&lt;&gt;"",D450)</f>
        <v>3.2000000000000002E-3</v>
      </c>
      <c r="J450" s="42">
        <f t="shared" si="85"/>
        <v>125854.55988056776</v>
      </c>
      <c r="K450" s="43">
        <f t="shared" si="86"/>
        <v>125854.55988056777</v>
      </c>
      <c r="L450" s="44">
        <f t="shared" si="90"/>
        <v>125854.55988056776</v>
      </c>
      <c r="M450" s="43">
        <f t="shared" si="91"/>
        <v>123231.30222269123</v>
      </c>
      <c r="N450" s="44">
        <f t="shared" si="95"/>
        <v>123231.30222269121</v>
      </c>
      <c r="O450" s="19">
        <f t="shared" si="87"/>
        <v>2623.2576578765388</v>
      </c>
      <c r="P450" s="19">
        <f t="shared" si="88"/>
        <v>0</v>
      </c>
      <c r="Q450" s="45">
        <f t="shared" si="89"/>
        <v>9713984.9148143288</v>
      </c>
      <c r="R450" s="34" t="str">
        <f>IF(MONTH(B450)=12,計算リスト!$C$5,計算リスト!$C$6)</f>
        <v>×</v>
      </c>
      <c r="S450" s="34" t="str">
        <f>IF(YEAR(B450)-YEAR($B$108)&lt;=$D$55,計算リスト!$C$5,計算リスト!$C$6)</f>
        <v>×</v>
      </c>
      <c r="T450" s="34" t="str">
        <f>IF(R450&amp;S450=計算リスト!$C$5&amp;計算リスト!$C$5,計算リスト!$C$5,計算リスト!$C$6)</f>
        <v>×</v>
      </c>
      <c r="U450" s="34">
        <f>IF(T450=計算リスト!$C$5,MIN($D$57,Q450*$D$54),0)</f>
        <v>0</v>
      </c>
      <c r="V450" s="14"/>
      <c r="W450" s="1"/>
      <c r="X450" s="1"/>
      <c r="Y450" s="1"/>
      <c r="Z450" s="1"/>
      <c r="AA450" s="1"/>
    </row>
    <row r="451" spans="1:27" x14ac:dyDescent="0.15">
      <c r="A451" s="14"/>
      <c r="B451" s="17">
        <f t="shared" si="92"/>
        <v>55488</v>
      </c>
      <c r="C451" s="34">
        <f t="shared" si="93"/>
        <v>78</v>
      </c>
      <c r="D451" s="35">
        <f t="shared" si="84"/>
        <v>3.2000000000000002E-3</v>
      </c>
      <c r="E451" s="35" t="str">
        <f t="shared" si="94"/>
        <v/>
      </c>
      <c r="F451" s="35" t="str">
        <f t="shared" si="94"/>
        <v/>
      </c>
      <c r="G451" s="35" t="str">
        <f t="shared" si="94"/>
        <v/>
      </c>
      <c r="H451" s="35" t="str">
        <f t="shared" si="94"/>
        <v/>
      </c>
      <c r="I451" s="36" cm="1">
        <f t="array" ref="I451">_xlfn.IFS(H451&lt;&gt;"",H451,G451&lt;&gt;"",G451,F451&lt;&gt;"",F451,E451&lt;&gt;"",E451,D451&lt;&gt;"",D451)</f>
        <v>3.2000000000000002E-3</v>
      </c>
      <c r="J451" s="42">
        <f t="shared" si="85"/>
        <v>125854.55988056776</v>
      </c>
      <c r="K451" s="43">
        <f t="shared" si="86"/>
        <v>125854.55988056776</v>
      </c>
      <c r="L451" s="44">
        <f t="shared" si="90"/>
        <v>125854.55988056776</v>
      </c>
      <c r="M451" s="43">
        <f t="shared" si="91"/>
        <v>123264.16390328393</v>
      </c>
      <c r="N451" s="44">
        <f t="shared" si="95"/>
        <v>123264.16390328393</v>
      </c>
      <c r="O451" s="19">
        <f t="shared" si="87"/>
        <v>2590.3959772838211</v>
      </c>
      <c r="P451" s="19">
        <f t="shared" si="88"/>
        <v>0</v>
      </c>
      <c r="Q451" s="45">
        <f t="shared" si="89"/>
        <v>9590720.750911044</v>
      </c>
      <c r="R451" s="34" t="str">
        <f>IF(MONTH(B451)=12,計算リスト!$C$5,計算リスト!$C$6)</f>
        <v>○</v>
      </c>
      <c r="S451" s="34" t="str">
        <f>IF(YEAR(B451)-YEAR($B$108)&lt;=$D$55,計算リスト!$C$5,計算リスト!$C$6)</f>
        <v>×</v>
      </c>
      <c r="T451" s="34" t="str">
        <f>IF(R451&amp;S451=計算リスト!$C$5&amp;計算リスト!$C$5,計算リスト!$C$5,計算リスト!$C$6)</f>
        <v>×</v>
      </c>
      <c r="U451" s="34">
        <f>IF(T451=計算リスト!$C$5,MIN($D$57,Q451*$D$54),0)</f>
        <v>0</v>
      </c>
      <c r="V451" s="14"/>
      <c r="W451" s="1"/>
      <c r="X451" s="1"/>
      <c r="Y451" s="1"/>
      <c r="Z451" s="1"/>
      <c r="AA451" s="1"/>
    </row>
    <row r="452" spans="1:27" x14ac:dyDescent="0.15">
      <c r="A452" s="14"/>
      <c r="B452" s="17">
        <f t="shared" si="92"/>
        <v>55519</v>
      </c>
      <c r="C452" s="34">
        <f t="shared" si="93"/>
        <v>77</v>
      </c>
      <c r="D452" s="35">
        <f t="shared" si="84"/>
        <v>3.2000000000000002E-3</v>
      </c>
      <c r="E452" s="35" t="str">
        <f t="shared" si="94"/>
        <v/>
      </c>
      <c r="F452" s="35" t="str">
        <f t="shared" si="94"/>
        <v/>
      </c>
      <c r="G452" s="35" t="str">
        <f t="shared" si="94"/>
        <v/>
      </c>
      <c r="H452" s="35" t="str">
        <f t="shared" si="94"/>
        <v/>
      </c>
      <c r="I452" s="36" cm="1">
        <f t="array" ref="I452">_xlfn.IFS(H452&lt;&gt;"",H452,G452&lt;&gt;"",G452,F452&lt;&gt;"",F452,E452&lt;&gt;"",E452,D452&lt;&gt;"",D452)</f>
        <v>3.2000000000000002E-3</v>
      </c>
      <c r="J452" s="42">
        <f t="shared" si="85"/>
        <v>125854.55988056776</v>
      </c>
      <c r="K452" s="43">
        <f t="shared" si="86"/>
        <v>125854.55988056774</v>
      </c>
      <c r="L452" s="44">
        <f t="shared" si="90"/>
        <v>125854.55988056774</v>
      </c>
      <c r="M452" s="43">
        <f t="shared" si="91"/>
        <v>123297.03434699147</v>
      </c>
      <c r="N452" s="44">
        <f t="shared" si="95"/>
        <v>123297.03434699147</v>
      </c>
      <c r="O452" s="19">
        <f t="shared" si="87"/>
        <v>2557.5255335762786</v>
      </c>
      <c r="P452" s="19">
        <f t="shared" si="88"/>
        <v>0</v>
      </c>
      <c r="Q452" s="45">
        <f t="shared" si="89"/>
        <v>9467423.7165640518</v>
      </c>
      <c r="R452" s="34" t="str">
        <f>IF(MONTH(B452)=12,計算リスト!$C$5,計算リスト!$C$6)</f>
        <v>×</v>
      </c>
      <c r="S452" s="34" t="str">
        <f>IF(YEAR(B452)-YEAR($B$108)&lt;=$D$55,計算リスト!$C$5,計算リスト!$C$6)</f>
        <v>×</v>
      </c>
      <c r="T452" s="34" t="str">
        <f>IF(R452&amp;S452=計算リスト!$C$5&amp;計算リスト!$C$5,計算リスト!$C$5,計算リスト!$C$6)</f>
        <v>×</v>
      </c>
      <c r="U452" s="34">
        <f>IF(T452=計算リスト!$C$5,MIN($D$57,Q452*$D$54),0)</f>
        <v>0</v>
      </c>
      <c r="V452" s="14"/>
      <c r="W452" s="1"/>
      <c r="X452" s="1"/>
      <c r="Y452" s="1"/>
      <c r="Z452" s="1"/>
      <c r="AA452" s="1"/>
    </row>
    <row r="453" spans="1:27" x14ac:dyDescent="0.15">
      <c r="A453" s="14"/>
      <c r="B453" s="17">
        <f t="shared" si="92"/>
        <v>55550</v>
      </c>
      <c r="C453" s="34">
        <f t="shared" si="93"/>
        <v>76</v>
      </c>
      <c r="D453" s="35">
        <f t="shared" si="84"/>
        <v>3.2000000000000002E-3</v>
      </c>
      <c r="E453" s="35" t="str">
        <f t="shared" si="94"/>
        <v/>
      </c>
      <c r="F453" s="35" t="str">
        <f t="shared" si="94"/>
        <v/>
      </c>
      <c r="G453" s="35" t="str">
        <f t="shared" si="94"/>
        <v/>
      </c>
      <c r="H453" s="35" t="str">
        <f t="shared" si="94"/>
        <v/>
      </c>
      <c r="I453" s="36" cm="1">
        <f t="array" ref="I453">_xlfn.IFS(H453&lt;&gt;"",H453,G453&lt;&gt;"",G453,F453&lt;&gt;"",F453,E453&lt;&gt;"",E453,D453&lt;&gt;"",D453)</f>
        <v>3.2000000000000002E-3</v>
      </c>
      <c r="J453" s="42">
        <f t="shared" si="85"/>
        <v>125854.55988056776</v>
      </c>
      <c r="K453" s="43">
        <f t="shared" si="86"/>
        <v>125854.55988056776</v>
      </c>
      <c r="L453" s="44">
        <f t="shared" si="90"/>
        <v>125854.55988056776</v>
      </c>
      <c r="M453" s="43">
        <f t="shared" si="91"/>
        <v>123329.91355615068</v>
      </c>
      <c r="N453" s="44">
        <f t="shared" si="95"/>
        <v>123329.91355615068</v>
      </c>
      <c r="O453" s="19">
        <f t="shared" si="87"/>
        <v>2524.6463244170805</v>
      </c>
      <c r="P453" s="19">
        <f t="shared" si="88"/>
        <v>0</v>
      </c>
      <c r="Q453" s="45">
        <f t="shared" si="89"/>
        <v>9344093.8030079007</v>
      </c>
      <c r="R453" s="34" t="str">
        <f>IF(MONTH(B453)=12,計算リスト!$C$5,計算リスト!$C$6)</f>
        <v>×</v>
      </c>
      <c r="S453" s="34" t="str">
        <f>IF(YEAR(B453)-YEAR($B$108)&lt;=$D$55,計算リスト!$C$5,計算リスト!$C$6)</f>
        <v>×</v>
      </c>
      <c r="T453" s="34" t="str">
        <f>IF(R453&amp;S453=計算リスト!$C$5&amp;計算リスト!$C$5,計算リスト!$C$5,計算リスト!$C$6)</f>
        <v>×</v>
      </c>
      <c r="U453" s="34">
        <f>IF(T453=計算リスト!$C$5,MIN($D$57,Q453*$D$54),0)</f>
        <v>0</v>
      </c>
      <c r="V453" s="14"/>
      <c r="W453" s="1"/>
      <c r="X453" s="1"/>
      <c r="Y453" s="1"/>
      <c r="Z453" s="1"/>
      <c r="AA453" s="1"/>
    </row>
    <row r="454" spans="1:27" x14ac:dyDescent="0.15">
      <c r="A454" s="14"/>
      <c r="B454" s="17">
        <f t="shared" si="92"/>
        <v>55579</v>
      </c>
      <c r="C454" s="34">
        <f t="shared" si="93"/>
        <v>75</v>
      </c>
      <c r="D454" s="35">
        <f t="shared" si="84"/>
        <v>3.2000000000000002E-3</v>
      </c>
      <c r="E454" s="35" t="str">
        <f t="shared" si="94"/>
        <v/>
      </c>
      <c r="F454" s="35" t="str">
        <f t="shared" si="94"/>
        <v/>
      </c>
      <c r="G454" s="35" t="str">
        <f t="shared" si="94"/>
        <v/>
      </c>
      <c r="H454" s="35" t="str">
        <f t="shared" si="94"/>
        <v/>
      </c>
      <c r="I454" s="36" cm="1">
        <f t="array" ref="I454">_xlfn.IFS(H454&lt;&gt;"",H454,G454&lt;&gt;"",G454,F454&lt;&gt;"",F454,E454&lt;&gt;"",E454,D454&lt;&gt;"",D454)</f>
        <v>3.2000000000000002E-3</v>
      </c>
      <c r="J454" s="42">
        <f t="shared" si="85"/>
        <v>125854.55988056776</v>
      </c>
      <c r="K454" s="43">
        <f t="shared" si="86"/>
        <v>125854.55988056776</v>
      </c>
      <c r="L454" s="44">
        <f t="shared" si="90"/>
        <v>125854.55988056776</v>
      </c>
      <c r="M454" s="43">
        <f t="shared" si="91"/>
        <v>123362.80153309899</v>
      </c>
      <c r="N454" s="44">
        <f t="shared" si="95"/>
        <v>123362.80153309899</v>
      </c>
      <c r="O454" s="19">
        <f t="shared" si="87"/>
        <v>2491.7583474687735</v>
      </c>
      <c r="P454" s="19">
        <f t="shared" si="88"/>
        <v>0</v>
      </c>
      <c r="Q454" s="45">
        <f t="shared" si="89"/>
        <v>9220731.0014748015</v>
      </c>
      <c r="R454" s="34" t="str">
        <f>IF(MONTH(B454)=12,計算リスト!$C$5,計算リスト!$C$6)</f>
        <v>×</v>
      </c>
      <c r="S454" s="34" t="str">
        <f>IF(YEAR(B454)-YEAR($B$108)&lt;=$D$55,計算リスト!$C$5,計算リスト!$C$6)</f>
        <v>×</v>
      </c>
      <c r="T454" s="34" t="str">
        <f>IF(R454&amp;S454=計算リスト!$C$5&amp;計算リスト!$C$5,計算リスト!$C$5,計算リスト!$C$6)</f>
        <v>×</v>
      </c>
      <c r="U454" s="34">
        <f>IF(T454=計算リスト!$C$5,MIN($D$57,Q454*$D$54),0)</f>
        <v>0</v>
      </c>
      <c r="V454" s="14"/>
      <c r="W454" s="1"/>
      <c r="X454" s="1"/>
      <c r="Y454" s="1"/>
      <c r="Z454" s="1"/>
      <c r="AA454" s="1"/>
    </row>
    <row r="455" spans="1:27" x14ac:dyDescent="0.15">
      <c r="A455" s="14"/>
      <c r="B455" s="17">
        <f t="shared" si="92"/>
        <v>55610</v>
      </c>
      <c r="C455" s="34">
        <f t="shared" si="93"/>
        <v>74</v>
      </c>
      <c r="D455" s="35">
        <f t="shared" si="84"/>
        <v>3.2000000000000002E-3</v>
      </c>
      <c r="E455" s="35" t="str">
        <f t="shared" si="94"/>
        <v/>
      </c>
      <c r="F455" s="35" t="str">
        <f t="shared" si="94"/>
        <v/>
      </c>
      <c r="G455" s="35" t="str">
        <f t="shared" si="94"/>
        <v/>
      </c>
      <c r="H455" s="35" t="str">
        <f t="shared" si="94"/>
        <v/>
      </c>
      <c r="I455" s="36" cm="1">
        <f t="array" ref="I455">_xlfn.IFS(H455&lt;&gt;"",H455,G455&lt;&gt;"",G455,F455&lt;&gt;"",F455,E455&lt;&gt;"",E455,D455&lt;&gt;"",D455)</f>
        <v>3.2000000000000002E-3</v>
      </c>
      <c r="J455" s="42">
        <f t="shared" si="85"/>
        <v>125854.55988056776</v>
      </c>
      <c r="K455" s="43">
        <f t="shared" si="86"/>
        <v>125854.55988056771</v>
      </c>
      <c r="L455" s="44">
        <f t="shared" si="90"/>
        <v>125854.55988056771</v>
      </c>
      <c r="M455" s="43">
        <f t="shared" si="91"/>
        <v>123395.69828017443</v>
      </c>
      <c r="N455" s="44">
        <f t="shared" si="95"/>
        <v>123395.69828017443</v>
      </c>
      <c r="O455" s="19">
        <f t="shared" si="87"/>
        <v>2458.8616003932807</v>
      </c>
      <c r="P455" s="19">
        <f t="shared" si="88"/>
        <v>0</v>
      </c>
      <c r="Q455" s="45">
        <f t="shared" si="89"/>
        <v>9097335.3031946272</v>
      </c>
      <c r="R455" s="34" t="str">
        <f>IF(MONTH(B455)=12,計算リスト!$C$5,計算リスト!$C$6)</f>
        <v>×</v>
      </c>
      <c r="S455" s="34" t="str">
        <f>IF(YEAR(B455)-YEAR($B$108)&lt;=$D$55,計算リスト!$C$5,計算リスト!$C$6)</f>
        <v>×</v>
      </c>
      <c r="T455" s="34" t="str">
        <f>IF(R455&amp;S455=計算リスト!$C$5&amp;計算リスト!$C$5,計算リスト!$C$5,計算リスト!$C$6)</f>
        <v>×</v>
      </c>
      <c r="U455" s="34">
        <f>IF(T455=計算リスト!$C$5,MIN($D$57,Q455*$D$54),0)</f>
        <v>0</v>
      </c>
      <c r="V455" s="14"/>
      <c r="W455" s="1"/>
      <c r="X455" s="1"/>
      <c r="Y455" s="1"/>
      <c r="Z455" s="1"/>
      <c r="AA455" s="1"/>
    </row>
    <row r="456" spans="1:27" x14ac:dyDescent="0.15">
      <c r="A456" s="14"/>
      <c r="B456" s="17">
        <f t="shared" si="92"/>
        <v>55640</v>
      </c>
      <c r="C456" s="34">
        <f t="shared" si="93"/>
        <v>73</v>
      </c>
      <c r="D456" s="35">
        <f t="shared" si="84"/>
        <v>3.2000000000000002E-3</v>
      </c>
      <c r="E456" s="35" t="str">
        <f t="shared" si="94"/>
        <v/>
      </c>
      <c r="F456" s="35" t="str">
        <f t="shared" si="94"/>
        <v/>
      </c>
      <c r="G456" s="35" t="str">
        <f t="shared" si="94"/>
        <v/>
      </c>
      <c r="H456" s="35" t="str">
        <f t="shared" si="94"/>
        <v/>
      </c>
      <c r="I456" s="36" cm="1">
        <f t="array" ref="I456">_xlfn.IFS(H456&lt;&gt;"",H456,G456&lt;&gt;"",G456,F456&lt;&gt;"",F456,E456&lt;&gt;"",E456,D456&lt;&gt;"",D456)</f>
        <v>3.2000000000000002E-3</v>
      </c>
      <c r="J456" s="42">
        <f t="shared" si="85"/>
        <v>125854.55988056776</v>
      </c>
      <c r="K456" s="43">
        <f t="shared" si="86"/>
        <v>125854.55988056774</v>
      </c>
      <c r="L456" s="44">
        <f t="shared" si="90"/>
        <v>125854.55988056774</v>
      </c>
      <c r="M456" s="43">
        <f t="shared" si="91"/>
        <v>123428.60379971584</v>
      </c>
      <c r="N456" s="44">
        <f t="shared" si="95"/>
        <v>123428.60379971584</v>
      </c>
      <c r="O456" s="19">
        <f t="shared" si="87"/>
        <v>2425.9560808519009</v>
      </c>
      <c r="P456" s="19">
        <f t="shared" si="88"/>
        <v>0</v>
      </c>
      <c r="Q456" s="45">
        <f t="shared" si="89"/>
        <v>8973906.6993949115</v>
      </c>
      <c r="R456" s="34" t="str">
        <f>IF(MONTH(B456)=12,計算リスト!$C$5,計算リスト!$C$6)</f>
        <v>×</v>
      </c>
      <c r="S456" s="34" t="str">
        <f>IF(YEAR(B456)-YEAR($B$108)&lt;=$D$55,計算リスト!$C$5,計算リスト!$C$6)</f>
        <v>×</v>
      </c>
      <c r="T456" s="34" t="str">
        <f>IF(R456&amp;S456=計算リスト!$C$5&amp;計算リスト!$C$5,計算リスト!$C$5,計算リスト!$C$6)</f>
        <v>×</v>
      </c>
      <c r="U456" s="34">
        <f>IF(T456=計算リスト!$C$5,MIN($D$57,Q456*$D$54),0)</f>
        <v>0</v>
      </c>
      <c r="V456" s="14"/>
      <c r="W456" s="1"/>
      <c r="X456" s="1"/>
      <c r="Y456" s="1"/>
      <c r="Z456" s="1"/>
      <c r="AA456" s="1"/>
    </row>
    <row r="457" spans="1:27" x14ac:dyDescent="0.15">
      <c r="A457" s="14"/>
      <c r="B457" s="17">
        <f t="shared" si="92"/>
        <v>55671</v>
      </c>
      <c r="C457" s="34">
        <f t="shared" si="93"/>
        <v>72</v>
      </c>
      <c r="D457" s="35">
        <f t="shared" si="84"/>
        <v>3.2000000000000002E-3</v>
      </c>
      <c r="E457" s="35" t="str">
        <f t="shared" si="94"/>
        <v/>
      </c>
      <c r="F457" s="35" t="str">
        <f t="shared" si="94"/>
        <v/>
      </c>
      <c r="G457" s="35" t="str">
        <f t="shared" si="94"/>
        <v/>
      </c>
      <c r="H457" s="35" t="str">
        <f t="shared" si="94"/>
        <v/>
      </c>
      <c r="I457" s="36" cm="1">
        <f t="array" ref="I457">_xlfn.IFS(H457&lt;&gt;"",H457,G457&lt;&gt;"",G457,F457&lt;&gt;"",F457,E457&lt;&gt;"",E457,D457&lt;&gt;"",D457)</f>
        <v>3.2000000000000002E-3</v>
      </c>
      <c r="J457" s="42">
        <f t="shared" si="85"/>
        <v>125854.55988056776</v>
      </c>
      <c r="K457" s="43">
        <f t="shared" si="86"/>
        <v>125854.55988056774</v>
      </c>
      <c r="L457" s="44">
        <f t="shared" si="90"/>
        <v>125854.55988056774</v>
      </c>
      <c r="M457" s="43">
        <f t="shared" si="91"/>
        <v>123461.51809406243</v>
      </c>
      <c r="N457" s="44">
        <f t="shared" si="95"/>
        <v>123461.51809406243</v>
      </c>
      <c r="O457" s="19">
        <f t="shared" si="87"/>
        <v>2393.04178650531</v>
      </c>
      <c r="P457" s="19">
        <f t="shared" si="88"/>
        <v>0</v>
      </c>
      <c r="Q457" s="45">
        <f t="shared" si="89"/>
        <v>8850445.1813008487</v>
      </c>
      <c r="R457" s="34" t="str">
        <f>IF(MONTH(B457)=12,計算リスト!$C$5,計算リスト!$C$6)</f>
        <v>×</v>
      </c>
      <c r="S457" s="34" t="str">
        <f>IF(YEAR(B457)-YEAR($B$108)&lt;=$D$55,計算リスト!$C$5,計算リスト!$C$6)</f>
        <v>×</v>
      </c>
      <c r="T457" s="34" t="str">
        <f>IF(R457&amp;S457=計算リスト!$C$5&amp;計算リスト!$C$5,計算リスト!$C$5,計算リスト!$C$6)</f>
        <v>×</v>
      </c>
      <c r="U457" s="34">
        <f>IF(T457=計算リスト!$C$5,MIN($D$57,Q457*$D$54),0)</f>
        <v>0</v>
      </c>
      <c r="V457" s="14"/>
      <c r="W457" s="1"/>
      <c r="X457" s="1"/>
      <c r="Y457" s="1"/>
      <c r="Z457" s="1"/>
      <c r="AA457" s="1"/>
    </row>
    <row r="458" spans="1:27" x14ac:dyDescent="0.15">
      <c r="A458" s="14"/>
      <c r="B458" s="17">
        <f t="shared" si="92"/>
        <v>55701</v>
      </c>
      <c r="C458" s="34">
        <f t="shared" si="93"/>
        <v>71</v>
      </c>
      <c r="D458" s="35">
        <f t="shared" si="84"/>
        <v>3.2000000000000002E-3</v>
      </c>
      <c r="E458" s="35" t="str">
        <f t="shared" si="94"/>
        <v/>
      </c>
      <c r="F458" s="35" t="str">
        <f t="shared" si="94"/>
        <v/>
      </c>
      <c r="G458" s="35" t="str">
        <f t="shared" si="94"/>
        <v/>
      </c>
      <c r="H458" s="35" t="str">
        <f t="shared" si="94"/>
        <v/>
      </c>
      <c r="I458" s="36" cm="1">
        <f t="array" ref="I458">_xlfn.IFS(H458&lt;&gt;"",H458,G458&lt;&gt;"",G458,F458&lt;&gt;"",F458,E458&lt;&gt;"",E458,D458&lt;&gt;"",D458)</f>
        <v>3.2000000000000002E-3</v>
      </c>
      <c r="J458" s="42">
        <f t="shared" si="85"/>
        <v>125854.55988056776</v>
      </c>
      <c r="K458" s="43">
        <f t="shared" si="86"/>
        <v>125854.55988056774</v>
      </c>
      <c r="L458" s="44">
        <f t="shared" si="90"/>
        <v>125854.55988056774</v>
      </c>
      <c r="M458" s="43">
        <f t="shared" si="91"/>
        <v>123494.44116555418</v>
      </c>
      <c r="N458" s="44">
        <f t="shared" si="95"/>
        <v>123494.44116555418</v>
      </c>
      <c r="O458" s="19">
        <f t="shared" si="87"/>
        <v>2360.1187150135597</v>
      </c>
      <c r="P458" s="19">
        <f t="shared" si="88"/>
        <v>0</v>
      </c>
      <c r="Q458" s="45">
        <f t="shared" si="89"/>
        <v>8726950.7401352953</v>
      </c>
      <c r="R458" s="34" t="str">
        <f>IF(MONTH(B458)=12,計算リスト!$C$5,計算リスト!$C$6)</f>
        <v>×</v>
      </c>
      <c r="S458" s="34" t="str">
        <f>IF(YEAR(B458)-YEAR($B$108)&lt;=$D$55,計算リスト!$C$5,計算リスト!$C$6)</f>
        <v>×</v>
      </c>
      <c r="T458" s="34" t="str">
        <f>IF(R458&amp;S458=計算リスト!$C$5&amp;計算リスト!$C$5,計算リスト!$C$5,計算リスト!$C$6)</f>
        <v>×</v>
      </c>
      <c r="U458" s="34">
        <f>IF(T458=計算リスト!$C$5,MIN($D$57,Q458*$D$54),0)</f>
        <v>0</v>
      </c>
      <c r="V458" s="14"/>
      <c r="W458" s="1"/>
      <c r="X458" s="1"/>
      <c r="Y458" s="1"/>
      <c r="Z458" s="1"/>
      <c r="AA458" s="1"/>
    </row>
    <row r="459" spans="1:27" x14ac:dyDescent="0.15">
      <c r="A459" s="14"/>
      <c r="B459" s="17">
        <f t="shared" si="92"/>
        <v>55732</v>
      </c>
      <c r="C459" s="34">
        <f t="shared" si="93"/>
        <v>70</v>
      </c>
      <c r="D459" s="35">
        <f t="shared" si="84"/>
        <v>3.2000000000000002E-3</v>
      </c>
      <c r="E459" s="35" t="str">
        <f t="shared" si="94"/>
        <v/>
      </c>
      <c r="F459" s="35" t="str">
        <f t="shared" si="94"/>
        <v/>
      </c>
      <c r="G459" s="35" t="str">
        <f t="shared" si="94"/>
        <v/>
      </c>
      <c r="H459" s="35" t="str">
        <f t="shared" si="94"/>
        <v/>
      </c>
      <c r="I459" s="36" cm="1">
        <f t="array" ref="I459">_xlfn.IFS(H459&lt;&gt;"",H459,G459&lt;&gt;"",G459,F459&lt;&gt;"",F459,E459&lt;&gt;"",E459,D459&lt;&gt;"",D459)</f>
        <v>3.2000000000000002E-3</v>
      </c>
      <c r="J459" s="42">
        <f t="shared" si="85"/>
        <v>125854.55988056776</v>
      </c>
      <c r="K459" s="43">
        <f t="shared" si="86"/>
        <v>125854.55988056774</v>
      </c>
      <c r="L459" s="44">
        <f t="shared" si="90"/>
        <v>125854.55988056774</v>
      </c>
      <c r="M459" s="43">
        <f t="shared" si="91"/>
        <v>123527.37301653167</v>
      </c>
      <c r="N459" s="44">
        <f t="shared" si="95"/>
        <v>123527.37301653167</v>
      </c>
      <c r="O459" s="19">
        <f t="shared" si="87"/>
        <v>2327.186864036079</v>
      </c>
      <c r="P459" s="19">
        <f t="shared" si="88"/>
        <v>0</v>
      </c>
      <c r="Q459" s="45">
        <f t="shared" si="89"/>
        <v>8603423.3671187628</v>
      </c>
      <c r="R459" s="34" t="str">
        <f>IF(MONTH(B459)=12,計算リスト!$C$5,計算リスト!$C$6)</f>
        <v>×</v>
      </c>
      <c r="S459" s="34" t="str">
        <f>IF(YEAR(B459)-YEAR($B$108)&lt;=$D$55,計算リスト!$C$5,計算リスト!$C$6)</f>
        <v>×</v>
      </c>
      <c r="T459" s="34" t="str">
        <f>IF(R459&amp;S459=計算リスト!$C$5&amp;計算リスト!$C$5,計算リスト!$C$5,計算リスト!$C$6)</f>
        <v>×</v>
      </c>
      <c r="U459" s="34">
        <f>IF(T459=計算リスト!$C$5,MIN($D$57,Q459*$D$54),0)</f>
        <v>0</v>
      </c>
      <c r="V459" s="14"/>
      <c r="W459" s="1"/>
      <c r="X459" s="1"/>
      <c r="Y459" s="1"/>
      <c r="Z459" s="1"/>
      <c r="AA459" s="1"/>
    </row>
    <row r="460" spans="1:27" x14ac:dyDescent="0.15">
      <c r="A460" s="14"/>
      <c r="B460" s="17">
        <f t="shared" si="92"/>
        <v>55763</v>
      </c>
      <c r="C460" s="34">
        <f t="shared" si="93"/>
        <v>69</v>
      </c>
      <c r="D460" s="35">
        <f t="shared" si="84"/>
        <v>3.2000000000000002E-3</v>
      </c>
      <c r="E460" s="35" t="str">
        <f t="shared" si="94"/>
        <v/>
      </c>
      <c r="F460" s="35" t="str">
        <f t="shared" si="94"/>
        <v/>
      </c>
      <c r="G460" s="35" t="str">
        <f t="shared" si="94"/>
        <v/>
      </c>
      <c r="H460" s="35" t="str">
        <f t="shared" si="94"/>
        <v/>
      </c>
      <c r="I460" s="36" cm="1">
        <f t="array" ref="I460">_xlfn.IFS(H460&lt;&gt;"",H460,G460&lt;&gt;"",G460,F460&lt;&gt;"",F460,E460&lt;&gt;"",E460,D460&lt;&gt;"",D460)</f>
        <v>3.2000000000000002E-3</v>
      </c>
      <c r="J460" s="42">
        <f t="shared" si="85"/>
        <v>125854.55988056776</v>
      </c>
      <c r="K460" s="43">
        <f t="shared" si="86"/>
        <v>125854.55988056774</v>
      </c>
      <c r="L460" s="44">
        <f t="shared" si="90"/>
        <v>125854.55988056774</v>
      </c>
      <c r="M460" s="43">
        <f t="shared" si="91"/>
        <v>123560.31364933608</v>
      </c>
      <c r="N460" s="44">
        <f t="shared" si="95"/>
        <v>123560.31364933608</v>
      </c>
      <c r="O460" s="19">
        <f t="shared" si="87"/>
        <v>2294.2462312316702</v>
      </c>
      <c r="P460" s="19">
        <f t="shared" si="88"/>
        <v>0</v>
      </c>
      <c r="Q460" s="45">
        <f t="shared" si="89"/>
        <v>8479863.0534694269</v>
      </c>
      <c r="R460" s="34" t="str">
        <f>IF(MONTH(B460)=12,計算リスト!$C$5,計算リスト!$C$6)</f>
        <v>×</v>
      </c>
      <c r="S460" s="34" t="str">
        <f>IF(YEAR(B460)-YEAR($B$108)&lt;=$D$55,計算リスト!$C$5,計算リスト!$C$6)</f>
        <v>×</v>
      </c>
      <c r="T460" s="34" t="str">
        <f>IF(R460&amp;S460=計算リスト!$C$5&amp;計算リスト!$C$5,計算リスト!$C$5,計算リスト!$C$6)</f>
        <v>×</v>
      </c>
      <c r="U460" s="34">
        <f>IF(T460=計算リスト!$C$5,MIN($D$57,Q460*$D$54),0)</f>
        <v>0</v>
      </c>
      <c r="V460" s="14"/>
      <c r="W460" s="1"/>
      <c r="X460" s="1"/>
      <c r="Y460" s="1"/>
      <c r="Z460" s="1"/>
      <c r="AA460" s="1"/>
    </row>
    <row r="461" spans="1:27" x14ac:dyDescent="0.15">
      <c r="A461" s="14"/>
      <c r="B461" s="17">
        <f t="shared" si="92"/>
        <v>55793</v>
      </c>
      <c r="C461" s="34">
        <f t="shared" si="93"/>
        <v>68</v>
      </c>
      <c r="D461" s="35">
        <f t="shared" si="84"/>
        <v>3.2000000000000002E-3</v>
      </c>
      <c r="E461" s="35" t="str">
        <f t="shared" si="94"/>
        <v/>
      </c>
      <c r="F461" s="35" t="str">
        <f t="shared" si="94"/>
        <v/>
      </c>
      <c r="G461" s="35" t="str">
        <f t="shared" si="94"/>
        <v/>
      </c>
      <c r="H461" s="35" t="str">
        <f t="shared" si="94"/>
        <v/>
      </c>
      <c r="I461" s="36" cm="1">
        <f t="array" ref="I461">_xlfn.IFS(H461&lt;&gt;"",H461,G461&lt;&gt;"",G461,F461&lt;&gt;"",F461,E461&lt;&gt;"",E461,D461&lt;&gt;"",D461)</f>
        <v>3.2000000000000002E-3</v>
      </c>
      <c r="J461" s="42">
        <f t="shared" si="85"/>
        <v>125854.55988056776</v>
      </c>
      <c r="K461" s="43">
        <f t="shared" si="86"/>
        <v>125854.55988056774</v>
      </c>
      <c r="L461" s="44">
        <f t="shared" si="90"/>
        <v>125854.55988056774</v>
      </c>
      <c r="M461" s="43">
        <f t="shared" si="91"/>
        <v>123593.26306630923</v>
      </c>
      <c r="N461" s="44">
        <f t="shared" si="95"/>
        <v>123593.26306630923</v>
      </c>
      <c r="O461" s="19">
        <f t="shared" si="87"/>
        <v>2261.2968142585141</v>
      </c>
      <c r="P461" s="19">
        <f t="shared" si="88"/>
        <v>0</v>
      </c>
      <c r="Q461" s="45">
        <f t="shared" si="89"/>
        <v>8356269.7904031174</v>
      </c>
      <c r="R461" s="34" t="str">
        <f>IF(MONTH(B461)=12,計算リスト!$C$5,計算リスト!$C$6)</f>
        <v>×</v>
      </c>
      <c r="S461" s="34" t="str">
        <f>IF(YEAR(B461)-YEAR($B$108)&lt;=$D$55,計算リスト!$C$5,計算リスト!$C$6)</f>
        <v>×</v>
      </c>
      <c r="T461" s="34" t="str">
        <f>IF(R461&amp;S461=計算リスト!$C$5&amp;計算リスト!$C$5,計算リスト!$C$5,計算リスト!$C$6)</f>
        <v>×</v>
      </c>
      <c r="U461" s="34">
        <f>IF(T461=計算リスト!$C$5,MIN($D$57,Q461*$D$54),0)</f>
        <v>0</v>
      </c>
      <c r="V461" s="14"/>
      <c r="W461" s="1"/>
      <c r="X461" s="1"/>
      <c r="Y461" s="1"/>
      <c r="Z461" s="1"/>
      <c r="AA461" s="1"/>
    </row>
    <row r="462" spans="1:27" x14ac:dyDescent="0.15">
      <c r="A462" s="14"/>
      <c r="B462" s="17">
        <f t="shared" si="92"/>
        <v>55824</v>
      </c>
      <c r="C462" s="34">
        <f t="shared" si="93"/>
        <v>67</v>
      </c>
      <c r="D462" s="35">
        <f t="shared" si="84"/>
        <v>3.2000000000000002E-3</v>
      </c>
      <c r="E462" s="35" t="str">
        <f t="shared" si="94"/>
        <v/>
      </c>
      <c r="F462" s="35" t="str">
        <f t="shared" si="94"/>
        <v/>
      </c>
      <c r="G462" s="35" t="str">
        <f t="shared" si="94"/>
        <v/>
      </c>
      <c r="H462" s="35" t="str">
        <f t="shared" si="94"/>
        <v/>
      </c>
      <c r="I462" s="36" cm="1">
        <f t="array" ref="I462">_xlfn.IFS(H462&lt;&gt;"",H462,G462&lt;&gt;"",G462,F462&lt;&gt;"",F462,E462&lt;&gt;"",E462,D462&lt;&gt;"",D462)</f>
        <v>3.2000000000000002E-3</v>
      </c>
      <c r="J462" s="42">
        <f t="shared" si="85"/>
        <v>125854.55988056776</v>
      </c>
      <c r="K462" s="43">
        <f t="shared" si="86"/>
        <v>125854.55988056776</v>
      </c>
      <c r="L462" s="44">
        <f t="shared" si="90"/>
        <v>125854.55988056776</v>
      </c>
      <c r="M462" s="43">
        <f t="shared" si="91"/>
        <v>123626.22126979359</v>
      </c>
      <c r="N462" s="44">
        <f t="shared" si="95"/>
        <v>123626.22126979359</v>
      </c>
      <c r="O462" s="19">
        <f t="shared" si="87"/>
        <v>2228.3386107741649</v>
      </c>
      <c r="P462" s="19">
        <f t="shared" si="88"/>
        <v>0</v>
      </c>
      <c r="Q462" s="45">
        <f t="shared" si="89"/>
        <v>8232643.5691333236</v>
      </c>
      <c r="R462" s="34" t="str">
        <f>IF(MONTH(B462)=12,計算リスト!$C$5,計算リスト!$C$6)</f>
        <v>×</v>
      </c>
      <c r="S462" s="34" t="str">
        <f>IF(YEAR(B462)-YEAR($B$108)&lt;=$D$55,計算リスト!$C$5,計算リスト!$C$6)</f>
        <v>×</v>
      </c>
      <c r="T462" s="34" t="str">
        <f>IF(R462&amp;S462=計算リスト!$C$5&amp;計算リスト!$C$5,計算リスト!$C$5,計算リスト!$C$6)</f>
        <v>×</v>
      </c>
      <c r="U462" s="34">
        <f>IF(T462=計算リスト!$C$5,MIN($D$57,Q462*$D$54),0)</f>
        <v>0</v>
      </c>
      <c r="V462" s="14"/>
      <c r="W462" s="1"/>
      <c r="X462" s="1"/>
      <c r="Y462" s="1"/>
      <c r="Z462" s="1"/>
      <c r="AA462" s="1"/>
    </row>
    <row r="463" spans="1:27" x14ac:dyDescent="0.15">
      <c r="A463" s="14"/>
      <c r="B463" s="17">
        <f t="shared" si="92"/>
        <v>55854</v>
      </c>
      <c r="C463" s="34">
        <f t="shared" si="93"/>
        <v>66</v>
      </c>
      <c r="D463" s="35">
        <f t="shared" si="84"/>
        <v>3.2000000000000002E-3</v>
      </c>
      <c r="E463" s="35" t="str">
        <f t="shared" si="94"/>
        <v/>
      </c>
      <c r="F463" s="35" t="str">
        <f t="shared" si="94"/>
        <v/>
      </c>
      <c r="G463" s="35" t="str">
        <f t="shared" si="94"/>
        <v/>
      </c>
      <c r="H463" s="35" t="str">
        <f t="shared" si="94"/>
        <v/>
      </c>
      <c r="I463" s="36" cm="1">
        <f t="array" ref="I463">_xlfn.IFS(H463&lt;&gt;"",H463,G463&lt;&gt;"",G463,F463&lt;&gt;"",F463,E463&lt;&gt;"",E463,D463&lt;&gt;"",D463)</f>
        <v>3.2000000000000002E-3</v>
      </c>
      <c r="J463" s="42">
        <f t="shared" si="85"/>
        <v>125854.55988056776</v>
      </c>
      <c r="K463" s="43">
        <f t="shared" si="86"/>
        <v>125854.55988056771</v>
      </c>
      <c r="L463" s="44">
        <f t="shared" si="90"/>
        <v>125854.55988056771</v>
      </c>
      <c r="M463" s="43">
        <f t="shared" si="91"/>
        <v>123659.18826213216</v>
      </c>
      <c r="N463" s="44">
        <f t="shared" si="95"/>
        <v>123659.18826213216</v>
      </c>
      <c r="O463" s="19">
        <f t="shared" si="87"/>
        <v>2195.371618435553</v>
      </c>
      <c r="P463" s="19">
        <f t="shared" si="88"/>
        <v>0</v>
      </c>
      <c r="Q463" s="45">
        <f t="shared" si="89"/>
        <v>8108984.3808711916</v>
      </c>
      <c r="R463" s="34" t="str">
        <f>IF(MONTH(B463)=12,計算リスト!$C$5,計算リスト!$C$6)</f>
        <v>○</v>
      </c>
      <c r="S463" s="34" t="str">
        <f>IF(YEAR(B463)-YEAR($B$108)&lt;=$D$55,計算リスト!$C$5,計算リスト!$C$6)</f>
        <v>×</v>
      </c>
      <c r="T463" s="34" t="str">
        <f>IF(R463&amp;S463=計算リスト!$C$5&amp;計算リスト!$C$5,計算リスト!$C$5,計算リスト!$C$6)</f>
        <v>×</v>
      </c>
      <c r="U463" s="34">
        <f>IF(T463=計算リスト!$C$5,MIN($D$57,Q463*$D$54),0)</f>
        <v>0</v>
      </c>
      <c r="V463" s="14"/>
      <c r="W463" s="1"/>
      <c r="X463" s="1"/>
      <c r="Y463" s="1"/>
      <c r="Z463" s="1"/>
      <c r="AA463" s="1"/>
    </row>
    <row r="464" spans="1:27" x14ac:dyDescent="0.15">
      <c r="A464" s="14"/>
      <c r="B464" s="17">
        <f t="shared" si="92"/>
        <v>55885</v>
      </c>
      <c r="C464" s="34">
        <f t="shared" si="93"/>
        <v>65</v>
      </c>
      <c r="D464" s="35">
        <f t="shared" si="84"/>
        <v>3.2000000000000002E-3</v>
      </c>
      <c r="E464" s="35" t="str">
        <f t="shared" si="94"/>
        <v/>
      </c>
      <c r="F464" s="35" t="str">
        <f t="shared" si="94"/>
        <v/>
      </c>
      <c r="G464" s="35" t="str">
        <f t="shared" si="94"/>
        <v/>
      </c>
      <c r="H464" s="35" t="str">
        <f t="shared" si="94"/>
        <v/>
      </c>
      <c r="I464" s="36" cm="1">
        <f t="array" ref="I464">_xlfn.IFS(H464&lt;&gt;"",H464,G464&lt;&gt;"",G464,F464&lt;&gt;"",F464,E464&lt;&gt;"",E464,D464&lt;&gt;"",D464)</f>
        <v>3.2000000000000002E-3</v>
      </c>
      <c r="J464" s="42">
        <f t="shared" si="85"/>
        <v>125854.55988056776</v>
      </c>
      <c r="K464" s="43">
        <f t="shared" si="86"/>
        <v>125854.55988056774</v>
      </c>
      <c r="L464" s="44">
        <f t="shared" si="90"/>
        <v>125854.55988056774</v>
      </c>
      <c r="M464" s="43">
        <f t="shared" si="91"/>
        <v>123692.16404566876</v>
      </c>
      <c r="N464" s="44">
        <f t="shared" si="95"/>
        <v>123692.16404566876</v>
      </c>
      <c r="O464" s="19">
        <f t="shared" si="87"/>
        <v>2162.3958348989845</v>
      </c>
      <c r="P464" s="19">
        <f t="shared" si="88"/>
        <v>0</v>
      </c>
      <c r="Q464" s="45">
        <f t="shared" si="89"/>
        <v>7985292.2168255225</v>
      </c>
      <c r="R464" s="34" t="str">
        <f>IF(MONTH(B464)=12,計算リスト!$C$5,計算リスト!$C$6)</f>
        <v>×</v>
      </c>
      <c r="S464" s="34" t="str">
        <f>IF(YEAR(B464)-YEAR($B$108)&lt;=$D$55,計算リスト!$C$5,計算リスト!$C$6)</f>
        <v>×</v>
      </c>
      <c r="T464" s="34" t="str">
        <f>IF(R464&amp;S464=計算リスト!$C$5&amp;計算リスト!$C$5,計算リスト!$C$5,計算リスト!$C$6)</f>
        <v>×</v>
      </c>
      <c r="U464" s="34">
        <f>IF(T464=計算リスト!$C$5,MIN($D$57,Q464*$D$54),0)</f>
        <v>0</v>
      </c>
      <c r="V464" s="14"/>
      <c r="W464" s="1"/>
      <c r="X464" s="1"/>
      <c r="Y464" s="1"/>
      <c r="Z464" s="1"/>
      <c r="AA464" s="1"/>
    </row>
    <row r="465" spans="1:27" x14ac:dyDescent="0.15">
      <c r="A465" s="14"/>
      <c r="B465" s="17">
        <f t="shared" si="92"/>
        <v>55916</v>
      </c>
      <c r="C465" s="34">
        <f t="shared" si="93"/>
        <v>64</v>
      </c>
      <c r="D465" s="35">
        <f t="shared" si="84"/>
        <v>3.2000000000000002E-3</v>
      </c>
      <c r="E465" s="35" t="str">
        <f t="shared" si="94"/>
        <v/>
      </c>
      <c r="F465" s="35" t="str">
        <f t="shared" si="94"/>
        <v/>
      </c>
      <c r="G465" s="35" t="str">
        <f t="shared" si="94"/>
        <v/>
      </c>
      <c r="H465" s="35" t="str">
        <f t="shared" si="94"/>
        <v/>
      </c>
      <c r="I465" s="36" cm="1">
        <f t="array" ref="I465">_xlfn.IFS(H465&lt;&gt;"",H465,G465&lt;&gt;"",G465,F465&lt;&gt;"",F465,E465&lt;&gt;"",E465,D465&lt;&gt;"",D465)</f>
        <v>3.2000000000000002E-3</v>
      </c>
      <c r="J465" s="42">
        <f t="shared" si="85"/>
        <v>125854.55988056776</v>
      </c>
      <c r="K465" s="43">
        <f t="shared" si="86"/>
        <v>125854.55988056773</v>
      </c>
      <c r="L465" s="44">
        <f t="shared" si="90"/>
        <v>125854.55988056773</v>
      </c>
      <c r="M465" s="43">
        <f t="shared" si="91"/>
        <v>123725.14862274758</v>
      </c>
      <c r="N465" s="44">
        <f t="shared" si="95"/>
        <v>123725.14862274758</v>
      </c>
      <c r="O465" s="19">
        <f t="shared" si="87"/>
        <v>2129.4112578201393</v>
      </c>
      <c r="P465" s="19">
        <f t="shared" si="88"/>
        <v>0</v>
      </c>
      <c r="Q465" s="45">
        <f t="shared" si="89"/>
        <v>7861567.068202775</v>
      </c>
      <c r="R465" s="34" t="str">
        <f>IF(MONTH(B465)=12,計算リスト!$C$5,計算リスト!$C$6)</f>
        <v>×</v>
      </c>
      <c r="S465" s="34" t="str">
        <f>IF(YEAR(B465)-YEAR($B$108)&lt;=$D$55,計算リスト!$C$5,計算リスト!$C$6)</f>
        <v>×</v>
      </c>
      <c r="T465" s="34" t="str">
        <f>IF(R465&amp;S465=計算リスト!$C$5&amp;計算リスト!$C$5,計算リスト!$C$5,計算リスト!$C$6)</f>
        <v>×</v>
      </c>
      <c r="U465" s="34">
        <f>IF(T465=計算リスト!$C$5,MIN($D$57,Q465*$D$54),0)</f>
        <v>0</v>
      </c>
      <c r="V465" s="14"/>
      <c r="W465" s="1"/>
      <c r="X465" s="1"/>
      <c r="Y465" s="1"/>
      <c r="Z465" s="1"/>
      <c r="AA465" s="1"/>
    </row>
    <row r="466" spans="1:27" x14ac:dyDescent="0.15">
      <c r="A466" s="14"/>
      <c r="B466" s="17">
        <f t="shared" si="92"/>
        <v>55944</v>
      </c>
      <c r="C466" s="34">
        <f t="shared" si="93"/>
        <v>63</v>
      </c>
      <c r="D466" s="35">
        <f t="shared" si="84"/>
        <v>3.2000000000000002E-3</v>
      </c>
      <c r="E466" s="35" t="str">
        <f t="shared" si="94"/>
        <v/>
      </c>
      <c r="F466" s="35" t="str">
        <f t="shared" si="94"/>
        <v/>
      </c>
      <c r="G466" s="35" t="str">
        <f t="shared" si="94"/>
        <v/>
      </c>
      <c r="H466" s="35" t="str">
        <f t="shared" si="94"/>
        <v/>
      </c>
      <c r="I466" s="36" cm="1">
        <f t="array" ref="I466">_xlfn.IFS(H466&lt;&gt;"",H466,G466&lt;&gt;"",G466,F466&lt;&gt;"",F466,E466&lt;&gt;"",E466,D466&lt;&gt;"",D466)</f>
        <v>3.2000000000000002E-3</v>
      </c>
      <c r="J466" s="42">
        <f t="shared" si="85"/>
        <v>125854.55988056776</v>
      </c>
      <c r="K466" s="43">
        <f t="shared" si="86"/>
        <v>125854.55988056774</v>
      </c>
      <c r="L466" s="44">
        <f t="shared" si="90"/>
        <v>125854.55988056774</v>
      </c>
      <c r="M466" s="43">
        <f t="shared" si="91"/>
        <v>123758.14199571367</v>
      </c>
      <c r="N466" s="44">
        <f t="shared" si="95"/>
        <v>123758.14199571367</v>
      </c>
      <c r="O466" s="19">
        <f t="shared" si="87"/>
        <v>2096.4178848540732</v>
      </c>
      <c r="P466" s="19">
        <f t="shared" si="88"/>
        <v>0</v>
      </c>
      <c r="Q466" s="45">
        <f t="shared" si="89"/>
        <v>7737808.9262070609</v>
      </c>
      <c r="R466" s="34" t="str">
        <f>IF(MONTH(B466)=12,計算リスト!$C$5,計算リスト!$C$6)</f>
        <v>×</v>
      </c>
      <c r="S466" s="34" t="str">
        <f>IF(YEAR(B466)-YEAR($B$108)&lt;=$D$55,計算リスト!$C$5,計算リスト!$C$6)</f>
        <v>×</v>
      </c>
      <c r="T466" s="34" t="str">
        <f>IF(R466&amp;S466=計算リスト!$C$5&amp;計算リスト!$C$5,計算リスト!$C$5,計算リスト!$C$6)</f>
        <v>×</v>
      </c>
      <c r="U466" s="34">
        <f>IF(T466=計算リスト!$C$5,MIN($D$57,Q466*$D$54),0)</f>
        <v>0</v>
      </c>
      <c r="V466" s="14"/>
      <c r="W466" s="1"/>
      <c r="X466" s="1"/>
      <c r="Y466" s="1"/>
      <c r="Z466" s="1"/>
      <c r="AA466" s="1"/>
    </row>
    <row r="467" spans="1:27" x14ac:dyDescent="0.15">
      <c r="A467" s="14"/>
      <c r="B467" s="17">
        <f t="shared" si="92"/>
        <v>55975</v>
      </c>
      <c r="C467" s="34">
        <f t="shared" si="93"/>
        <v>62</v>
      </c>
      <c r="D467" s="35">
        <f t="shared" si="84"/>
        <v>3.2000000000000002E-3</v>
      </c>
      <c r="E467" s="35" t="str">
        <f t="shared" si="94"/>
        <v/>
      </c>
      <c r="F467" s="35" t="str">
        <f t="shared" si="94"/>
        <v/>
      </c>
      <c r="G467" s="35" t="str">
        <f t="shared" si="94"/>
        <v/>
      </c>
      <c r="H467" s="35" t="str">
        <f t="shared" si="94"/>
        <v/>
      </c>
      <c r="I467" s="36" cm="1">
        <f t="array" ref="I467">_xlfn.IFS(H467&lt;&gt;"",H467,G467&lt;&gt;"",G467,F467&lt;&gt;"",F467,E467&lt;&gt;"",E467,D467&lt;&gt;"",D467)</f>
        <v>3.2000000000000002E-3</v>
      </c>
      <c r="J467" s="42">
        <f t="shared" si="85"/>
        <v>125854.55988056776</v>
      </c>
      <c r="K467" s="43">
        <f t="shared" si="86"/>
        <v>125854.55988056774</v>
      </c>
      <c r="L467" s="44">
        <f t="shared" si="90"/>
        <v>125854.55988056774</v>
      </c>
      <c r="M467" s="43">
        <f t="shared" si="91"/>
        <v>123791.14416691253</v>
      </c>
      <c r="N467" s="44">
        <f t="shared" si="95"/>
        <v>123791.14416691253</v>
      </c>
      <c r="O467" s="19">
        <f t="shared" si="87"/>
        <v>2063.4157136552162</v>
      </c>
      <c r="P467" s="19">
        <f t="shared" si="88"/>
        <v>0</v>
      </c>
      <c r="Q467" s="45">
        <f t="shared" si="89"/>
        <v>7614017.782040148</v>
      </c>
      <c r="R467" s="34" t="str">
        <f>IF(MONTH(B467)=12,計算リスト!$C$5,計算リスト!$C$6)</f>
        <v>×</v>
      </c>
      <c r="S467" s="34" t="str">
        <f>IF(YEAR(B467)-YEAR($B$108)&lt;=$D$55,計算リスト!$C$5,計算リスト!$C$6)</f>
        <v>×</v>
      </c>
      <c r="T467" s="34" t="str">
        <f>IF(R467&amp;S467=計算リスト!$C$5&amp;計算リスト!$C$5,計算リスト!$C$5,計算リスト!$C$6)</f>
        <v>×</v>
      </c>
      <c r="U467" s="34">
        <f>IF(T467=計算リスト!$C$5,MIN($D$57,Q467*$D$54),0)</f>
        <v>0</v>
      </c>
      <c r="V467" s="14"/>
      <c r="W467" s="1"/>
      <c r="X467" s="1"/>
      <c r="Y467" s="1"/>
      <c r="Z467" s="1"/>
      <c r="AA467" s="1"/>
    </row>
    <row r="468" spans="1:27" x14ac:dyDescent="0.15">
      <c r="A468" s="14"/>
      <c r="B468" s="17">
        <f t="shared" si="92"/>
        <v>56005</v>
      </c>
      <c r="C468" s="34">
        <f t="shared" si="93"/>
        <v>61</v>
      </c>
      <c r="D468" s="35">
        <f t="shared" si="84"/>
        <v>3.2000000000000002E-3</v>
      </c>
      <c r="E468" s="35" t="str">
        <f t="shared" ref="E468:H487" si="96">IF(F$36&lt;&gt;"",IF($B468&gt;=F$36,F$41,""),"")</f>
        <v/>
      </c>
      <c r="F468" s="35" t="str">
        <f t="shared" si="96"/>
        <v/>
      </c>
      <c r="G468" s="35" t="str">
        <f t="shared" si="96"/>
        <v/>
      </c>
      <c r="H468" s="35" t="str">
        <f t="shared" si="96"/>
        <v/>
      </c>
      <c r="I468" s="36" cm="1">
        <f t="array" ref="I468">_xlfn.IFS(H468&lt;&gt;"",H468,G468&lt;&gt;"",G468,F468&lt;&gt;"",F468,E468&lt;&gt;"",E468,D468&lt;&gt;"",D468)</f>
        <v>3.2000000000000002E-3</v>
      </c>
      <c r="J468" s="42">
        <f t="shared" si="85"/>
        <v>125854.55988056776</v>
      </c>
      <c r="K468" s="43">
        <f t="shared" si="86"/>
        <v>125854.55988056771</v>
      </c>
      <c r="L468" s="44">
        <f t="shared" si="90"/>
        <v>125854.55988056771</v>
      </c>
      <c r="M468" s="43">
        <f t="shared" si="91"/>
        <v>123824.15513869034</v>
      </c>
      <c r="N468" s="44">
        <f t="shared" si="95"/>
        <v>123824.15513869034</v>
      </c>
      <c r="O468" s="19">
        <f t="shared" si="87"/>
        <v>2030.404741877373</v>
      </c>
      <c r="P468" s="19">
        <f t="shared" si="88"/>
        <v>0</v>
      </c>
      <c r="Q468" s="45">
        <f t="shared" si="89"/>
        <v>7490193.626901458</v>
      </c>
      <c r="R468" s="34" t="str">
        <f>IF(MONTH(B468)=12,計算リスト!$C$5,計算リスト!$C$6)</f>
        <v>×</v>
      </c>
      <c r="S468" s="34" t="str">
        <f>IF(YEAR(B468)-YEAR($B$108)&lt;=$D$55,計算リスト!$C$5,計算リスト!$C$6)</f>
        <v>×</v>
      </c>
      <c r="T468" s="34" t="str">
        <f>IF(R468&amp;S468=計算リスト!$C$5&amp;計算リスト!$C$5,計算リスト!$C$5,計算リスト!$C$6)</f>
        <v>×</v>
      </c>
      <c r="U468" s="34">
        <f>IF(T468=計算リスト!$C$5,MIN($D$57,Q468*$D$54),0)</f>
        <v>0</v>
      </c>
      <c r="V468" s="14"/>
      <c r="W468" s="1"/>
      <c r="X468" s="1"/>
      <c r="Y468" s="1"/>
      <c r="Z468" s="1"/>
      <c r="AA468" s="1"/>
    </row>
    <row r="469" spans="1:27" x14ac:dyDescent="0.15">
      <c r="A469" s="14"/>
      <c r="B469" s="17">
        <f t="shared" si="92"/>
        <v>56036</v>
      </c>
      <c r="C469" s="34">
        <f t="shared" si="93"/>
        <v>60</v>
      </c>
      <c r="D469" s="35">
        <f t="shared" si="84"/>
        <v>3.2000000000000002E-3</v>
      </c>
      <c r="E469" s="35" t="str">
        <f t="shared" si="96"/>
        <v/>
      </c>
      <c r="F469" s="35" t="str">
        <f t="shared" si="96"/>
        <v/>
      </c>
      <c r="G469" s="35" t="str">
        <f t="shared" si="96"/>
        <v/>
      </c>
      <c r="H469" s="35" t="str">
        <f t="shared" si="96"/>
        <v/>
      </c>
      <c r="I469" s="36" cm="1">
        <f t="array" ref="I469">_xlfn.IFS(H469&lt;&gt;"",H469,G469&lt;&gt;"",G469,F469&lt;&gt;"",F469,E469&lt;&gt;"",E469,D469&lt;&gt;"",D469)</f>
        <v>3.2000000000000002E-3</v>
      </c>
      <c r="J469" s="42">
        <f t="shared" si="85"/>
        <v>125854.55988056776</v>
      </c>
      <c r="K469" s="43">
        <f t="shared" si="86"/>
        <v>125854.55988056773</v>
      </c>
      <c r="L469" s="44">
        <f t="shared" si="90"/>
        <v>125854.55988056773</v>
      </c>
      <c r="M469" s="43">
        <f t="shared" si="91"/>
        <v>123857.174913394</v>
      </c>
      <c r="N469" s="44">
        <f t="shared" si="95"/>
        <v>123857.174913394</v>
      </c>
      <c r="O469" s="19">
        <f t="shared" si="87"/>
        <v>1997.3849671737223</v>
      </c>
      <c r="P469" s="19">
        <f t="shared" si="88"/>
        <v>0</v>
      </c>
      <c r="Q469" s="45">
        <f t="shared" si="89"/>
        <v>7366336.4519880638</v>
      </c>
      <c r="R469" s="34" t="str">
        <f>IF(MONTH(B469)=12,計算リスト!$C$5,計算リスト!$C$6)</f>
        <v>×</v>
      </c>
      <c r="S469" s="34" t="str">
        <f>IF(YEAR(B469)-YEAR($B$108)&lt;=$D$55,計算リスト!$C$5,計算リスト!$C$6)</f>
        <v>×</v>
      </c>
      <c r="T469" s="34" t="str">
        <f>IF(R469&amp;S469=計算リスト!$C$5&amp;計算リスト!$C$5,計算リスト!$C$5,計算リスト!$C$6)</f>
        <v>×</v>
      </c>
      <c r="U469" s="34">
        <f>IF(T469=計算リスト!$C$5,MIN($D$57,Q469*$D$54),0)</f>
        <v>0</v>
      </c>
      <c r="V469" s="14"/>
      <c r="W469" s="1"/>
      <c r="X469" s="1"/>
      <c r="Y469" s="1"/>
      <c r="Z469" s="1"/>
      <c r="AA469" s="1"/>
    </row>
    <row r="470" spans="1:27" x14ac:dyDescent="0.15">
      <c r="A470" s="14"/>
      <c r="B470" s="17">
        <f t="shared" si="92"/>
        <v>56066</v>
      </c>
      <c r="C470" s="34">
        <f t="shared" si="93"/>
        <v>59</v>
      </c>
      <c r="D470" s="35">
        <f t="shared" si="84"/>
        <v>3.2000000000000002E-3</v>
      </c>
      <c r="E470" s="35" t="str">
        <f t="shared" si="96"/>
        <v/>
      </c>
      <c r="F470" s="35" t="str">
        <f t="shared" si="96"/>
        <v/>
      </c>
      <c r="G470" s="35" t="str">
        <f t="shared" si="96"/>
        <v/>
      </c>
      <c r="H470" s="35" t="str">
        <f t="shared" si="96"/>
        <v/>
      </c>
      <c r="I470" s="36" cm="1">
        <f t="array" ref="I470">_xlfn.IFS(H470&lt;&gt;"",H470,G470&lt;&gt;"",G470,F470&lt;&gt;"",F470,E470&lt;&gt;"",E470,D470&lt;&gt;"",D470)</f>
        <v>3.2000000000000002E-3</v>
      </c>
      <c r="J470" s="42">
        <f t="shared" si="85"/>
        <v>125854.55988056776</v>
      </c>
      <c r="K470" s="43">
        <f t="shared" si="86"/>
        <v>125854.55988056774</v>
      </c>
      <c r="L470" s="44">
        <f t="shared" si="90"/>
        <v>125854.55988056774</v>
      </c>
      <c r="M470" s="43">
        <f t="shared" si="91"/>
        <v>123890.20349337092</v>
      </c>
      <c r="N470" s="44">
        <f t="shared" si="95"/>
        <v>123890.20349337092</v>
      </c>
      <c r="O470" s="19">
        <f t="shared" si="87"/>
        <v>1964.3563871968172</v>
      </c>
      <c r="P470" s="19">
        <f t="shared" si="88"/>
        <v>0</v>
      </c>
      <c r="Q470" s="45">
        <f t="shared" si="89"/>
        <v>7242446.2484946931</v>
      </c>
      <c r="R470" s="34" t="str">
        <f>IF(MONTH(B470)=12,計算リスト!$C$5,計算リスト!$C$6)</f>
        <v>×</v>
      </c>
      <c r="S470" s="34" t="str">
        <f>IF(YEAR(B470)-YEAR($B$108)&lt;=$D$55,計算リスト!$C$5,計算リスト!$C$6)</f>
        <v>×</v>
      </c>
      <c r="T470" s="34" t="str">
        <f>IF(R470&amp;S470=計算リスト!$C$5&amp;計算リスト!$C$5,計算リスト!$C$5,計算リスト!$C$6)</f>
        <v>×</v>
      </c>
      <c r="U470" s="34">
        <f>IF(T470=計算リスト!$C$5,MIN($D$57,Q470*$D$54),0)</f>
        <v>0</v>
      </c>
      <c r="V470" s="14"/>
      <c r="W470" s="1"/>
      <c r="X470" s="1"/>
      <c r="Y470" s="1"/>
      <c r="Z470" s="1"/>
      <c r="AA470" s="1"/>
    </row>
    <row r="471" spans="1:27" x14ac:dyDescent="0.15">
      <c r="A471" s="14"/>
      <c r="B471" s="17">
        <f t="shared" si="92"/>
        <v>56097</v>
      </c>
      <c r="C471" s="34">
        <f t="shared" si="93"/>
        <v>58</v>
      </c>
      <c r="D471" s="35">
        <f t="shared" si="84"/>
        <v>3.2000000000000002E-3</v>
      </c>
      <c r="E471" s="35" t="str">
        <f t="shared" si="96"/>
        <v/>
      </c>
      <c r="F471" s="35" t="str">
        <f t="shared" si="96"/>
        <v/>
      </c>
      <c r="G471" s="35" t="str">
        <f t="shared" si="96"/>
        <v/>
      </c>
      <c r="H471" s="35" t="str">
        <f t="shared" si="96"/>
        <v/>
      </c>
      <c r="I471" s="36" cm="1">
        <f t="array" ref="I471">_xlfn.IFS(H471&lt;&gt;"",H471,G471&lt;&gt;"",G471,F471&lt;&gt;"",F471,E471&lt;&gt;"",E471,D471&lt;&gt;"",D471)</f>
        <v>3.2000000000000002E-3</v>
      </c>
      <c r="J471" s="42">
        <f t="shared" si="85"/>
        <v>125854.55988056776</v>
      </c>
      <c r="K471" s="43">
        <f t="shared" si="86"/>
        <v>125854.55988056773</v>
      </c>
      <c r="L471" s="44">
        <f t="shared" si="90"/>
        <v>125854.55988056773</v>
      </c>
      <c r="M471" s="43">
        <f t="shared" si="91"/>
        <v>123923.24088096914</v>
      </c>
      <c r="N471" s="44">
        <f t="shared" si="95"/>
        <v>123923.24088096914</v>
      </c>
      <c r="O471" s="19">
        <f t="shared" si="87"/>
        <v>1931.3189995985849</v>
      </c>
      <c r="P471" s="19">
        <f t="shared" si="88"/>
        <v>0</v>
      </c>
      <c r="Q471" s="45">
        <f t="shared" si="89"/>
        <v>7118523.0076137241</v>
      </c>
      <c r="R471" s="34" t="str">
        <f>IF(MONTH(B471)=12,計算リスト!$C$5,計算リスト!$C$6)</f>
        <v>×</v>
      </c>
      <c r="S471" s="34" t="str">
        <f>IF(YEAR(B471)-YEAR($B$108)&lt;=$D$55,計算リスト!$C$5,計算リスト!$C$6)</f>
        <v>×</v>
      </c>
      <c r="T471" s="34" t="str">
        <f>IF(R471&amp;S471=計算リスト!$C$5&amp;計算リスト!$C$5,計算リスト!$C$5,計算リスト!$C$6)</f>
        <v>×</v>
      </c>
      <c r="U471" s="34">
        <f>IF(T471=計算リスト!$C$5,MIN($D$57,Q471*$D$54),0)</f>
        <v>0</v>
      </c>
      <c r="V471" s="14"/>
      <c r="W471" s="1"/>
      <c r="X471" s="1"/>
      <c r="Y471" s="1"/>
      <c r="Z471" s="1"/>
      <c r="AA471" s="1"/>
    </row>
    <row r="472" spans="1:27" x14ac:dyDescent="0.15">
      <c r="A472" s="14"/>
      <c r="B472" s="17">
        <f t="shared" si="92"/>
        <v>56128</v>
      </c>
      <c r="C472" s="34">
        <f t="shared" si="93"/>
        <v>57</v>
      </c>
      <c r="D472" s="35">
        <f t="shared" si="84"/>
        <v>3.2000000000000002E-3</v>
      </c>
      <c r="E472" s="35" t="str">
        <f t="shared" si="96"/>
        <v/>
      </c>
      <c r="F472" s="35" t="str">
        <f t="shared" si="96"/>
        <v/>
      </c>
      <c r="G472" s="35" t="str">
        <f t="shared" si="96"/>
        <v/>
      </c>
      <c r="H472" s="35" t="str">
        <f t="shared" si="96"/>
        <v/>
      </c>
      <c r="I472" s="36" cm="1">
        <f t="array" ref="I472">_xlfn.IFS(H472&lt;&gt;"",H472,G472&lt;&gt;"",G472,F472&lt;&gt;"",F472,E472&lt;&gt;"",E472,D472&lt;&gt;"",D472)</f>
        <v>3.2000000000000002E-3</v>
      </c>
      <c r="J472" s="42">
        <f t="shared" si="85"/>
        <v>125854.55988056776</v>
      </c>
      <c r="K472" s="43">
        <f t="shared" si="86"/>
        <v>125854.55988056774</v>
      </c>
      <c r="L472" s="44">
        <f t="shared" si="90"/>
        <v>125854.55988056774</v>
      </c>
      <c r="M472" s="43">
        <f t="shared" si="91"/>
        <v>123956.28707853741</v>
      </c>
      <c r="N472" s="44">
        <f t="shared" si="95"/>
        <v>123956.28707853741</v>
      </c>
      <c r="O472" s="19">
        <f t="shared" si="87"/>
        <v>1898.2728020303266</v>
      </c>
      <c r="P472" s="19">
        <f t="shared" si="88"/>
        <v>0</v>
      </c>
      <c r="Q472" s="45">
        <f t="shared" si="89"/>
        <v>6994566.7205351871</v>
      </c>
      <c r="R472" s="34" t="str">
        <f>IF(MONTH(B472)=12,計算リスト!$C$5,計算リスト!$C$6)</f>
        <v>×</v>
      </c>
      <c r="S472" s="34" t="str">
        <f>IF(YEAR(B472)-YEAR($B$108)&lt;=$D$55,計算リスト!$C$5,計算リスト!$C$6)</f>
        <v>×</v>
      </c>
      <c r="T472" s="34" t="str">
        <f>IF(R472&amp;S472=計算リスト!$C$5&amp;計算リスト!$C$5,計算リスト!$C$5,計算リスト!$C$6)</f>
        <v>×</v>
      </c>
      <c r="U472" s="34">
        <f>IF(T472=計算リスト!$C$5,MIN($D$57,Q472*$D$54),0)</f>
        <v>0</v>
      </c>
      <c r="V472" s="14"/>
      <c r="W472" s="1"/>
      <c r="X472" s="1"/>
      <c r="Y472" s="1"/>
      <c r="Z472" s="1"/>
      <c r="AA472" s="1"/>
    </row>
    <row r="473" spans="1:27" x14ac:dyDescent="0.15">
      <c r="A473" s="14"/>
      <c r="B473" s="17">
        <f t="shared" si="92"/>
        <v>56158</v>
      </c>
      <c r="C473" s="34">
        <f t="shared" si="93"/>
        <v>56</v>
      </c>
      <c r="D473" s="35">
        <f t="shared" si="84"/>
        <v>3.2000000000000002E-3</v>
      </c>
      <c r="E473" s="35" t="str">
        <f t="shared" si="96"/>
        <v/>
      </c>
      <c r="F473" s="35" t="str">
        <f t="shared" si="96"/>
        <v/>
      </c>
      <c r="G473" s="35" t="str">
        <f t="shared" si="96"/>
        <v/>
      </c>
      <c r="H473" s="35" t="str">
        <f t="shared" si="96"/>
        <v/>
      </c>
      <c r="I473" s="36" cm="1">
        <f t="array" ref="I473">_xlfn.IFS(H473&lt;&gt;"",H473,G473&lt;&gt;"",G473,F473&lt;&gt;"",F473,E473&lt;&gt;"",E473,D473&lt;&gt;"",D473)</f>
        <v>3.2000000000000002E-3</v>
      </c>
      <c r="J473" s="42">
        <f t="shared" si="85"/>
        <v>125854.55988056776</v>
      </c>
      <c r="K473" s="43">
        <f t="shared" si="86"/>
        <v>125854.55988056773</v>
      </c>
      <c r="L473" s="44">
        <f t="shared" si="90"/>
        <v>125854.55988056773</v>
      </c>
      <c r="M473" s="43">
        <f t="shared" si="91"/>
        <v>123989.34208842501</v>
      </c>
      <c r="N473" s="44">
        <f t="shared" si="95"/>
        <v>123989.34208842501</v>
      </c>
      <c r="O473" s="19">
        <f t="shared" si="87"/>
        <v>1865.2177921427167</v>
      </c>
      <c r="P473" s="19">
        <f t="shared" si="88"/>
        <v>0</v>
      </c>
      <c r="Q473" s="45">
        <f t="shared" si="89"/>
        <v>6870577.3784467625</v>
      </c>
      <c r="R473" s="34" t="str">
        <f>IF(MONTH(B473)=12,計算リスト!$C$5,計算リスト!$C$6)</f>
        <v>×</v>
      </c>
      <c r="S473" s="34" t="str">
        <f>IF(YEAR(B473)-YEAR($B$108)&lt;=$D$55,計算リスト!$C$5,計算リスト!$C$6)</f>
        <v>×</v>
      </c>
      <c r="T473" s="34" t="str">
        <f>IF(R473&amp;S473=計算リスト!$C$5&amp;計算リスト!$C$5,計算リスト!$C$5,計算リスト!$C$6)</f>
        <v>×</v>
      </c>
      <c r="U473" s="34">
        <f>IF(T473=計算リスト!$C$5,MIN($D$57,Q473*$D$54),0)</f>
        <v>0</v>
      </c>
      <c r="V473" s="14"/>
      <c r="W473" s="1"/>
      <c r="X473" s="1"/>
      <c r="Y473" s="1"/>
      <c r="Z473" s="1"/>
      <c r="AA473" s="1"/>
    </row>
    <row r="474" spans="1:27" x14ac:dyDescent="0.15">
      <c r="A474" s="14"/>
      <c r="B474" s="17">
        <f t="shared" si="92"/>
        <v>56189</v>
      </c>
      <c r="C474" s="34">
        <f t="shared" si="93"/>
        <v>55</v>
      </c>
      <c r="D474" s="35">
        <f t="shared" si="84"/>
        <v>3.2000000000000002E-3</v>
      </c>
      <c r="E474" s="35" t="str">
        <f t="shared" si="96"/>
        <v/>
      </c>
      <c r="F474" s="35" t="str">
        <f t="shared" si="96"/>
        <v/>
      </c>
      <c r="G474" s="35" t="str">
        <f t="shared" si="96"/>
        <v/>
      </c>
      <c r="H474" s="35" t="str">
        <f t="shared" si="96"/>
        <v/>
      </c>
      <c r="I474" s="36" cm="1">
        <f t="array" ref="I474">_xlfn.IFS(H474&lt;&gt;"",H474,G474&lt;&gt;"",G474,F474&lt;&gt;"",F474,E474&lt;&gt;"",E474,D474&lt;&gt;"",D474)</f>
        <v>3.2000000000000002E-3</v>
      </c>
      <c r="J474" s="42">
        <f t="shared" si="85"/>
        <v>125854.55988056776</v>
      </c>
      <c r="K474" s="43">
        <f t="shared" si="86"/>
        <v>125854.55988056774</v>
      </c>
      <c r="L474" s="44">
        <f t="shared" si="90"/>
        <v>125854.55988056774</v>
      </c>
      <c r="M474" s="43">
        <f t="shared" si="91"/>
        <v>124022.40591298194</v>
      </c>
      <c r="N474" s="44">
        <f t="shared" si="95"/>
        <v>124022.40591298194</v>
      </c>
      <c r="O474" s="19">
        <f t="shared" si="87"/>
        <v>1832.1539675858035</v>
      </c>
      <c r="P474" s="19">
        <f t="shared" si="88"/>
        <v>0</v>
      </c>
      <c r="Q474" s="45">
        <f t="shared" si="89"/>
        <v>6746554.9725337802</v>
      </c>
      <c r="R474" s="34" t="str">
        <f>IF(MONTH(B474)=12,計算リスト!$C$5,計算リスト!$C$6)</f>
        <v>×</v>
      </c>
      <c r="S474" s="34" t="str">
        <f>IF(YEAR(B474)-YEAR($B$108)&lt;=$D$55,計算リスト!$C$5,計算リスト!$C$6)</f>
        <v>×</v>
      </c>
      <c r="T474" s="34" t="str">
        <f>IF(R474&amp;S474=計算リスト!$C$5&amp;計算リスト!$C$5,計算リスト!$C$5,計算リスト!$C$6)</f>
        <v>×</v>
      </c>
      <c r="U474" s="34">
        <f>IF(T474=計算リスト!$C$5,MIN($D$57,Q474*$D$54),0)</f>
        <v>0</v>
      </c>
      <c r="V474" s="14"/>
      <c r="W474" s="1"/>
      <c r="X474" s="1"/>
      <c r="Y474" s="1"/>
      <c r="Z474" s="1"/>
      <c r="AA474" s="1"/>
    </row>
    <row r="475" spans="1:27" x14ac:dyDescent="0.15">
      <c r="A475" s="14"/>
      <c r="B475" s="17">
        <f t="shared" si="92"/>
        <v>56219</v>
      </c>
      <c r="C475" s="34">
        <f t="shared" si="93"/>
        <v>54</v>
      </c>
      <c r="D475" s="35">
        <f t="shared" si="84"/>
        <v>3.2000000000000002E-3</v>
      </c>
      <c r="E475" s="35" t="str">
        <f t="shared" si="96"/>
        <v/>
      </c>
      <c r="F475" s="35" t="str">
        <f t="shared" si="96"/>
        <v/>
      </c>
      <c r="G475" s="35" t="str">
        <f t="shared" si="96"/>
        <v/>
      </c>
      <c r="H475" s="35" t="str">
        <f t="shared" si="96"/>
        <v/>
      </c>
      <c r="I475" s="36" cm="1">
        <f t="array" ref="I475">_xlfn.IFS(H475&lt;&gt;"",H475,G475&lt;&gt;"",G475,F475&lt;&gt;"",F475,E475&lt;&gt;"",E475,D475&lt;&gt;"",D475)</f>
        <v>3.2000000000000002E-3</v>
      </c>
      <c r="J475" s="42">
        <f t="shared" si="85"/>
        <v>125854.55988056776</v>
      </c>
      <c r="K475" s="43">
        <f t="shared" si="86"/>
        <v>125854.55988056773</v>
      </c>
      <c r="L475" s="44">
        <f t="shared" si="90"/>
        <v>125854.55988056773</v>
      </c>
      <c r="M475" s="43">
        <f t="shared" si="91"/>
        <v>124055.47855455872</v>
      </c>
      <c r="N475" s="44">
        <f t="shared" si="95"/>
        <v>124055.47855455872</v>
      </c>
      <c r="O475" s="19">
        <f t="shared" si="87"/>
        <v>1799.0813260090081</v>
      </c>
      <c r="P475" s="19">
        <f t="shared" si="88"/>
        <v>0</v>
      </c>
      <c r="Q475" s="45">
        <f t="shared" si="89"/>
        <v>6622499.4939792212</v>
      </c>
      <c r="R475" s="34" t="str">
        <f>IF(MONTH(B475)=12,計算リスト!$C$5,計算リスト!$C$6)</f>
        <v>○</v>
      </c>
      <c r="S475" s="34" t="str">
        <f>IF(YEAR(B475)-YEAR($B$108)&lt;=$D$55,計算リスト!$C$5,計算リスト!$C$6)</f>
        <v>×</v>
      </c>
      <c r="T475" s="34" t="str">
        <f>IF(R475&amp;S475=計算リスト!$C$5&amp;計算リスト!$C$5,計算リスト!$C$5,計算リスト!$C$6)</f>
        <v>×</v>
      </c>
      <c r="U475" s="34">
        <f>IF(T475=計算リスト!$C$5,MIN($D$57,Q475*$D$54),0)</f>
        <v>0</v>
      </c>
      <c r="V475" s="14"/>
      <c r="W475" s="1"/>
      <c r="X475" s="1"/>
      <c r="Y475" s="1"/>
      <c r="Z475" s="1"/>
      <c r="AA475" s="1"/>
    </row>
    <row r="476" spans="1:27" x14ac:dyDescent="0.15">
      <c r="A476" s="14"/>
      <c r="B476" s="17">
        <f t="shared" si="92"/>
        <v>56250</v>
      </c>
      <c r="C476" s="34">
        <f t="shared" si="93"/>
        <v>53</v>
      </c>
      <c r="D476" s="35">
        <f t="shared" si="84"/>
        <v>3.2000000000000002E-3</v>
      </c>
      <c r="E476" s="35" t="str">
        <f t="shared" si="96"/>
        <v/>
      </c>
      <c r="F476" s="35" t="str">
        <f t="shared" si="96"/>
        <v/>
      </c>
      <c r="G476" s="35" t="str">
        <f t="shared" si="96"/>
        <v/>
      </c>
      <c r="H476" s="35" t="str">
        <f t="shared" si="96"/>
        <v/>
      </c>
      <c r="I476" s="36" cm="1">
        <f t="array" ref="I476">_xlfn.IFS(H476&lt;&gt;"",H476,G476&lt;&gt;"",G476,F476&lt;&gt;"",F476,E476&lt;&gt;"",E476,D476&lt;&gt;"",D476)</f>
        <v>3.2000000000000002E-3</v>
      </c>
      <c r="J476" s="42">
        <f t="shared" si="85"/>
        <v>125854.55988056776</v>
      </c>
      <c r="K476" s="43">
        <f t="shared" si="86"/>
        <v>125854.55988056776</v>
      </c>
      <c r="L476" s="44">
        <f t="shared" si="90"/>
        <v>125854.55988056776</v>
      </c>
      <c r="M476" s="43">
        <f t="shared" si="91"/>
        <v>124088.56001550663</v>
      </c>
      <c r="N476" s="44">
        <f t="shared" si="95"/>
        <v>124088.56001550663</v>
      </c>
      <c r="O476" s="19">
        <f t="shared" si="87"/>
        <v>1765.9998650611258</v>
      </c>
      <c r="P476" s="19">
        <f t="shared" si="88"/>
        <v>0</v>
      </c>
      <c r="Q476" s="45">
        <f t="shared" si="89"/>
        <v>6498410.9339637142</v>
      </c>
      <c r="R476" s="34" t="str">
        <f>IF(MONTH(B476)=12,計算リスト!$C$5,計算リスト!$C$6)</f>
        <v>×</v>
      </c>
      <c r="S476" s="34" t="str">
        <f>IF(YEAR(B476)-YEAR($B$108)&lt;=$D$55,計算リスト!$C$5,計算リスト!$C$6)</f>
        <v>×</v>
      </c>
      <c r="T476" s="34" t="str">
        <f>IF(R476&amp;S476=計算リスト!$C$5&amp;計算リスト!$C$5,計算リスト!$C$5,計算リスト!$C$6)</f>
        <v>×</v>
      </c>
      <c r="U476" s="34">
        <f>IF(T476=計算リスト!$C$5,MIN($D$57,Q476*$D$54),0)</f>
        <v>0</v>
      </c>
      <c r="V476" s="14"/>
      <c r="W476" s="1"/>
      <c r="X476" s="1"/>
      <c r="Y476" s="1"/>
      <c r="Z476" s="1"/>
      <c r="AA476" s="1"/>
    </row>
    <row r="477" spans="1:27" x14ac:dyDescent="0.15">
      <c r="A477" s="14"/>
      <c r="B477" s="17">
        <f t="shared" si="92"/>
        <v>56281</v>
      </c>
      <c r="C477" s="34">
        <f t="shared" si="93"/>
        <v>52</v>
      </c>
      <c r="D477" s="35">
        <f t="shared" si="84"/>
        <v>3.2000000000000002E-3</v>
      </c>
      <c r="E477" s="35" t="str">
        <f t="shared" si="96"/>
        <v/>
      </c>
      <c r="F477" s="35" t="str">
        <f t="shared" si="96"/>
        <v/>
      </c>
      <c r="G477" s="35" t="str">
        <f t="shared" si="96"/>
        <v/>
      </c>
      <c r="H477" s="35" t="str">
        <f t="shared" si="96"/>
        <v/>
      </c>
      <c r="I477" s="36" cm="1">
        <f t="array" ref="I477">_xlfn.IFS(H477&lt;&gt;"",H477,G477&lt;&gt;"",G477,F477&lt;&gt;"",F477,E477&lt;&gt;"",E477,D477&lt;&gt;"",D477)</f>
        <v>3.2000000000000002E-3</v>
      </c>
      <c r="J477" s="42">
        <f t="shared" si="85"/>
        <v>125854.55988056776</v>
      </c>
      <c r="K477" s="43">
        <f t="shared" si="86"/>
        <v>125854.55988056773</v>
      </c>
      <c r="L477" s="44">
        <f t="shared" si="90"/>
        <v>125854.55988056773</v>
      </c>
      <c r="M477" s="43">
        <f t="shared" si="91"/>
        <v>124121.65029817741</v>
      </c>
      <c r="N477" s="44">
        <f t="shared" si="95"/>
        <v>124121.65029817741</v>
      </c>
      <c r="O477" s="19">
        <f t="shared" si="87"/>
        <v>1732.9095823903237</v>
      </c>
      <c r="P477" s="19">
        <f t="shared" si="88"/>
        <v>0</v>
      </c>
      <c r="Q477" s="45">
        <f t="shared" si="89"/>
        <v>6374289.2836655369</v>
      </c>
      <c r="R477" s="34" t="str">
        <f>IF(MONTH(B477)=12,計算リスト!$C$5,計算リスト!$C$6)</f>
        <v>×</v>
      </c>
      <c r="S477" s="34" t="str">
        <f>IF(YEAR(B477)-YEAR($B$108)&lt;=$D$55,計算リスト!$C$5,計算リスト!$C$6)</f>
        <v>×</v>
      </c>
      <c r="T477" s="34" t="str">
        <f>IF(R477&amp;S477=計算リスト!$C$5&amp;計算リスト!$C$5,計算リスト!$C$5,計算リスト!$C$6)</f>
        <v>×</v>
      </c>
      <c r="U477" s="34">
        <f>IF(T477=計算リスト!$C$5,MIN($D$57,Q477*$D$54),0)</f>
        <v>0</v>
      </c>
      <c r="V477" s="14"/>
      <c r="W477" s="1"/>
      <c r="X477" s="1"/>
      <c r="Y477" s="1"/>
      <c r="Z477" s="1"/>
      <c r="AA477" s="1"/>
    </row>
    <row r="478" spans="1:27" x14ac:dyDescent="0.15">
      <c r="A478" s="14"/>
      <c r="B478" s="17">
        <f t="shared" si="92"/>
        <v>56309</v>
      </c>
      <c r="C478" s="34">
        <f t="shared" si="93"/>
        <v>51</v>
      </c>
      <c r="D478" s="35">
        <f t="shared" si="84"/>
        <v>3.2000000000000002E-3</v>
      </c>
      <c r="E478" s="35" t="str">
        <f t="shared" si="96"/>
        <v/>
      </c>
      <c r="F478" s="35" t="str">
        <f t="shared" si="96"/>
        <v/>
      </c>
      <c r="G478" s="35" t="str">
        <f t="shared" si="96"/>
        <v/>
      </c>
      <c r="H478" s="35" t="str">
        <f t="shared" si="96"/>
        <v/>
      </c>
      <c r="I478" s="36" cm="1">
        <f t="array" ref="I478">_xlfn.IFS(H478&lt;&gt;"",H478,G478&lt;&gt;"",G478,F478&lt;&gt;"",F478,E478&lt;&gt;"",E478,D478&lt;&gt;"",D478)</f>
        <v>3.2000000000000002E-3</v>
      </c>
      <c r="J478" s="42">
        <f t="shared" si="85"/>
        <v>125854.55988056776</v>
      </c>
      <c r="K478" s="43">
        <f t="shared" si="86"/>
        <v>125854.55988056776</v>
      </c>
      <c r="L478" s="44">
        <f t="shared" si="90"/>
        <v>125854.55988056776</v>
      </c>
      <c r="M478" s="43">
        <f t="shared" si="91"/>
        <v>124154.74940492361</v>
      </c>
      <c r="N478" s="44">
        <f t="shared" si="95"/>
        <v>124154.74940492361</v>
      </c>
      <c r="O478" s="19">
        <f t="shared" si="87"/>
        <v>1699.8104756441433</v>
      </c>
      <c r="P478" s="19">
        <f t="shared" si="88"/>
        <v>0</v>
      </c>
      <c r="Q478" s="45">
        <f t="shared" si="89"/>
        <v>6250134.5342606129</v>
      </c>
      <c r="R478" s="34" t="str">
        <f>IF(MONTH(B478)=12,計算リスト!$C$5,計算リスト!$C$6)</f>
        <v>×</v>
      </c>
      <c r="S478" s="34" t="str">
        <f>IF(YEAR(B478)-YEAR($B$108)&lt;=$D$55,計算リスト!$C$5,計算リスト!$C$6)</f>
        <v>×</v>
      </c>
      <c r="T478" s="34" t="str">
        <f>IF(R478&amp;S478=計算リスト!$C$5&amp;計算リスト!$C$5,計算リスト!$C$5,計算リスト!$C$6)</f>
        <v>×</v>
      </c>
      <c r="U478" s="34">
        <f>IF(T478=計算リスト!$C$5,MIN($D$57,Q478*$D$54),0)</f>
        <v>0</v>
      </c>
      <c r="V478" s="14"/>
      <c r="W478" s="1"/>
      <c r="X478" s="1"/>
      <c r="Y478" s="1"/>
      <c r="Z478" s="1"/>
      <c r="AA478" s="1"/>
    </row>
    <row r="479" spans="1:27" x14ac:dyDescent="0.15">
      <c r="A479" s="14"/>
      <c r="B479" s="17">
        <f t="shared" si="92"/>
        <v>56340</v>
      </c>
      <c r="C479" s="34">
        <f t="shared" si="93"/>
        <v>50</v>
      </c>
      <c r="D479" s="35">
        <f t="shared" si="84"/>
        <v>3.2000000000000002E-3</v>
      </c>
      <c r="E479" s="35" t="str">
        <f t="shared" si="96"/>
        <v/>
      </c>
      <c r="F479" s="35" t="str">
        <f t="shared" si="96"/>
        <v/>
      </c>
      <c r="G479" s="35" t="str">
        <f t="shared" si="96"/>
        <v/>
      </c>
      <c r="H479" s="35" t="str">
        <f t="shared" si="96"/>
        <v/>
      </c>
      <c r="I479" s="36" cm="1">
        <f t="array" ref="I479">_xlfn.IFS(H479&lt;&gt;"",H479,G479&lt;&gt;"",G479,F479&lt;&gt;"",F479,E479&lt;&gt;"",E479,D479&lt;&gt;"",D479)</f>
        <v>3.2000000000000002E-3</v>
      </c>
      <c r="J479" s="42">
        <f t="shared" si="85"/>
        <v>125854.55988056776</v>
      </c>
      <c r="K479" s="43">
        <f t="shared" si="86"/>
        <v>125854.55988056773</v>
      </c>
      <c r="L479" s="44">
        <f t="shared" si="90"/>
        <v>125854.55988056773</v>
      </c>
      <c r="M479" s="43">
        <f t="shared" si="91"/>
        <v>124187.85733809823</v>
      </c>
      <c r="N479" s="44">
        <f t="shared" si="95"/>
        <v>124187.85733809823</v>
      </c>
      <c r="O479" s="19">
        <f t="shared" si="87"/>
        <v>1666.7025424694968</v>
      </c>
      <c r="P479" s="19">
        <f t="shared" si="88"/>
        <v>0</v>
      </c>
      <c r="Q479" s="45">
        <f t="shared" si="89"/>
        <v>6125946.676922515</v>
      </c>
      <c r="R479" s="34" t="str">
        <f>IF(MONTH(B479)=12,計算リスト!$C$5,計算リスト!$C$6)</f>
        <v>×</v>
      </c>
      <c r="S479" s="34" t="str">
        <f>IF(YEAR(B479)-YEAR($B$108)&lt;=$D$55,計算リスト!$C$5,計算リスト!$C$6)</f>
        <v>×</v>
      </c>
      <c r="T479" s="34" t="str">
        <f>IF(R479&amp;S479=計算リスト!$C$5&amp;計算リスト!$C$5,計算リスト!$C$5,計算リスト!$C$6)</f>
        <v>×</v>
      </c>
      <c r="U479" s="34">
        <f>IF(T479=計算リスト!$C$5,MIN($D$57,Q479*$D$54),0)</f>
        <v>0</v>
      </c>
      <c r="V479" s="14"/>
      <c r="W479" s="1"/>
      <c r="X479" s="1"/>
      <c r="Y479" s="1"/>
      <c r="Z479" s="1"/>
      <c r="AA479" s="1"/>
    </row>
    <row r="480" spans="1:27" x14ac:dyDescent="0.15">
      <c r="A480" s="14"/>
      <c r="B480" s="17">
        <f t="shared" si="92"/>
        <v>56370</v>
      </c>
      <c r="C480" s="34">
        <f t="shared" si="93"/>
        <v>49</v>
      </c>
      <c r="D480" s="35">
        <f t="shared" si="84"/>
        <v>3.2000000000000002E-3</v>
      </c>
      <c r="E480" s="35" t="str">
        <f t="shared" si="96"/>
        <v/>
      </c>
      <c r="F480" s="35" t="str">
        <f t="shared" si="96"/>
        <v/>
      </c>
      <c r="G480" s="35" t="str">
        <f t="shared" si="96"/>
        <v/>
      </c>
      <c r="H480" s="35" t="str">
        <f t="shared" si="96"/>
        <v/>
      </c>
      <c r="I480" s="36" cm="1">
        <f t="array" ref="I480">_xlfn.IFS(H480&lt;&gt;"",H480,G480&lt;&gt;"",G480,F480&lt;&gt;"",F480,E480&lt;&gt;"",E480,D480&lt;&gt;"",D480)</f>
        <v>3.2000000000000002E-3</v>
      </c>
      <c r="J480" s="42">
        <f t="shared" si="85"/>
        <v>125854.55988056776</v>
      </c>
      <c r="K480" s="43">
        <f t="shared" si="86"/>
        <v>125854.55988056774</v>
      </c>
      <c r="L480" s="44">
        <f t="shared" si="90"/>
        <v>125854.55988056774</v>
      </c>
      <c r="M480" s="43">
        <f t="shared" si="91"/>
        <v>124220.97410005507</v>
      </c>
      <c r="N480" s="44">
        <f t="shared" si="95"/>
        <v>124220.97410005507</v>
      </c>
      <c r="O480" s="19">
        <f t="shared" si="87"/>
        <v>1633.5857805126707</v>
      </c>
      <c r="P480" s="19">
        <f t="shared" si="88"/>
        <v>0</v>
      </c>
      <c r="Q480" s="45">
        <f t="shared" si="89"/>
        <v>6001725.7028224599</v>
      </c>
      <c r="R480" s="34" t="str">
        <f>IF(MONTH(B480)=12,計算リスト!$C$5,計算リスト!$C$6)</f>
        <v>×</v>
      </c>
      <c r="S480" s="34" t="str">
        <f>IF(YEAR(B480)-YEAR($B$108)&lt;=$D$55,計算リスト!$C$5,計算リスト!$C$6)</f>
        <v>×</v>
      </c>
      <c r="T480" s="34" t="str">
        <f>IF(R480&amp;S480=計算リスト!$C$5&amp;計算リスト!$C$5,計算リスト!$C$5,計算リスト!$C$6)</f>
        <v>×</v>
      </c>
      <c r="U480" s="34">
        <f>IF(T480=計算リスト!$C$5,MIN($D$57,Q480*$D$54),0)</f>
        <v>0</v>
      </c>
      <c r="V480" s="14"/>
      <c r="W480" s="1"/>
      <c r="X480" s="1"/>
      <c r="Y480" s="1"/>
      <c r="Z480" s="1"/>
      <c r="AA480" s="1"/>
    </row>
    <row r="481" spans="1:27" x14ac:dyDescent="0.15">
      <c r="A481" s="14"/>
      <c r="B481" s="17">
        <f t="shared" si="92"/>
        <v>56401</v>
      </c>
      <c r="C481" s="34">
        <f t="shared" si="93"/>
        <v>48</v>
      </c>
      <c r="D481" s="35">
        <f t="shared" si="84"/>
        <v>3.2000000000000002E-3</v>
      </c>
      <c r="E481" s="35" t="str">
        <f t="shared" si="96"/>
        <v/>
      </c>
      <c r="F481" s="35" t="str">
        <f t="shared" si="96"/>
        <v/>
      </c>
      <c r="G481" s="35" t="str">
        <f t="shared" si="96"/>
        <v/>
      </c>
      <c r="H481" s="35" t="str">
        <f t="shared" si="96"/>
        <v/>
      </c>
      <c r="I481" s="36" cm="1">
        <f t="array" ref="I481">_xlfn.IFS(H481&lt;&gt;"",H481,G481&lt;&gt;"",G481,F481&lt;&gt;"",F481,E481&lt;&gt;"",E481,D481&lt;&gt;"",D481)</f>
        <v>3.2000000000000002E-3</v>
      </c>
      <c r="J481" s="42">
        <f t="shared" si="85"/>
        <v>125854.55988056776</v>
      </c>
      <c r="K481" s="43">
        <f t="shared" si="86"/>
        <v>125854.55988056771</v>
      </c>
      <c r="L481" s="44">
        <f t="shared" si="90"/>
        <v>125854.55988056771</v>
      </c>
      <c r="M481" s="43">
        <f t="shared" si="91"/>
        <v>124254.0996931484</v>
      </c>
      <c r="N481" s="44">
        <f t="shared" si="95"/>
        <v>124254.0996931484</v>
      </c>
      <c r="O481" s="19">
        <f t="shared" si="87"/>
        <v>1600.4601874193227</v>
      </c>
      <c r="P481" s="19">
        <f t="shared" si="88"/>
        <v>0</v>
      </c>
      <c r="Q481" s="45">
        <f t="shared" si="89"/>
        <v>5877471.6031293115</v>
      </c>
      <c r="R481" s="34" t="str">
        <f>IF(MONTH(B481)=12,計算リスト!$C$5,計算リスト!$C$6)</f>
        <v>×</v>
      </c>
      <c r="S481" s="34" t="str">
        <f>IF(YEAR(B481)-YEAR($B$108)&lt;=$D$55,計算リスト!$C$5,計算リスト!$C$6)</f>
        <v>×</v>
      </c>
      <c r="T481" s="34" t="str">
        <f>IF(R481&amp;S481=計算リスト!$C$5&amp;計算リスト!$C$5,計算リスト!$C$5,計算リスト!$C$6)</f>
        <v>×</v>
      </c>
      <c r="U481" s="34">
        <f>IF(T481=計算リスト!$C$5,MIN($D$57,Q481*$D$54),0)</f>
        <v>0</v>
      </c>
      <c r="V481" s="14"/>
      <c r="W481" s="1"/>
      <c r="X481" s="1"/>
      <c r="Y481" s="1"/>
      <c r="Z481" s="1"/>
      <c r="AA481" s="1"/>
    </row>
    <row r="482" spans="1:27" x14ac:dyDescent="0.15">
      <c r="A482" s="14"/>
      <c r="B482" s="17">
        <f t="shared" si="92"/>
        <v>56431</v>
      </c>
      <c r="C482" s="34">
        <f t="shared" si="93"/>
        <v>47</v>
      </c>
      <c r="D482" s="35">
        <f t="shared" si="84"/>
        <v>3.2000000000000002E-3</v>
      </c>
      <c r="E482" s="35" t="str">
        <f t="shared" si="96"/>
        <v/>
      </c>
      <c r="F482" s="35" t="str">
        <f t="shared" si="96"/>
        <v/>
      </c>
      <c r="G482" s="35" t="str">
        <f t="shared" si="96"/>
        <v/>
      </c>
      <c r="H482" s="35" t="str">
        <f t="shared" si="96"/>
        <v/>
      </c>
      <c r="I482" s="36" cm="1">
        <f t="array" ref="I482">_xlfn.IFS(H482&lt;&gt;"",H482,G482&lt;&gt;"",G482,F482&lt;&gt;"",F482,E482&lt;&gt;"",E482,D482&lt;&gt;"",D482)</f>
        <v>3.2000000000000002E-3</v>
      </c>
      <c r="J482" s="42">
        <f t="shared" si="85"/>
        <v>125854.55988056776</v>
      </c>
      <c r="K482" s="43">
        <f t="shared" si="86"/>
        <v>125854.55988056773</v>
      </c>
      <c r="L482" s="44">
        <f t="shared" si="90"/>
        <v>125854.55988056773</v>
      </c>
      <c r="M482" s="43">
        <f t="shared" si="91"/>
        <v>124287.23411973324</v>
      </c>
      <c r="N482" s="44">
        <f t="shared" si="95"/>
        <v>124287.23411973324</v>
      </c>
      <c r="O482" s="19">
        <f t="shared" si="87"/>
        <v>1567.3257608344832</v>
      </c>
      <c r="P482" s="19">
        <f t="shared" si="88"/>
        <v>0</v>
      </c>
      <c r="Q482" s="45">
        <f t="shared" si="89"/>
        <v>5753184.3690095786</v>
      </c>
      <c r="R482" s="34" t="str">
        <f>IF(MONTH(B482)=12,計算リスト!$C$5,計算リスト!$C$6)</f>
        <v>×</v>
      </c>
      <c r="S482" s="34" t="str">
        <f>IF(YEAR(B482)-YEAR($B$108)&lt;=$D$55,計算リスト!$C$5,計算リスト!$C$6)</f>
        <v>×</v>
      </c>
      <c r="T482" s="34" t="str">
        <f>IF(R482&amp;S482=計算リスト!$C$5&amp;計算リスト!$C$5,計算リスト!$C$5,計算リスト!$C$6)</f>
        <v>×</v>
      </c>
      <c r="U482" s="34">
        <f>IF(T482=計算リスト!$C$5,MIN($D$57,Q482*$D$54),0)</f>
        <v>0</v>
      </c>
      <c r="V482" s="14"/>
      <c r="W482" s="1"/>
      <c r="X482" s="1"/>
      <c r="Y482" s="1"/>
      <c r="Z482" s="1"/>
      <c r="AA482" s="1"/>
    </row>
    <row r="483" spans="1:27" x14ac:dyDescent="0.15">
      <c r="A483" s="14"/>
      <c r="B483" s="17">
        <f t="shared" si="92"/>
        <v>56462</v>
      </c>
      <c r="C483" s="34">
        <f t="shared" si="93"/>
        <v>46</v>
      </c>
      <c r="D483" s="35">
        <f t="shared" si="84"/>
        <v>3.2000000000000002E-3</v>
      </c>
      <c r="E483" s="35" t="str">
        <f t="shared" si="96"/>
        <v/>
      </c>
      <c r="F483" s="35" t="str">
        <f t="shared" si="96"/>
        <v/>
      </c>
      <c r="G483" s="35" t="str">
        <f t="shared" si="96"/>
        <v/>
      </c>
      <c r="H483" s="35" t="str">
        <f t="shared" si="96"/>
        <v/>
      </c>
      <c r="I483" s="36" cm="1">
        <f t="array" ref="I483">_xlfn.IFS(H483&lt;&gt;"",H483,G483&lt;&gt;"",G483,F483&lt;&gt;"",F483,E483&lt;&gt;"",E483,D483&lt;&gt;"",D483)</f>
        <v>3.2000000000000002E-3</v>
      </c>
      <c r="J483" s="42">
        <f t="shared" si="85"/>
        <v>125854.55988056776</v>
      </c>
      <c r="K483" s="43">
        <f t="shared" si="86"/>
        <v>125854.55988056776</v>
      </c>
      <c r="L483" s="44">
        <f t="shared" si="90"/>
        <v>125854.55988056776</v>
      </c>
      <c r="M483" s="43">
        <f t="shared" si="91"/>
        <v>124320.3773821652</v>
      </c>
      <c r="N483" s="44">
        <f t="shared" si="95"/>
        <v>124320.3773821652</v>
      </c>
      <c r="O483" s="19">
        <f t="shared" si="87"/>
        <v>1534.1824984025543</v>
      </c>
      <c r="P483" s="19">
        <f t="shared" si="88"/>
        <v>0</v>
      </c>
      <c r="Q483" s="45">
        <f t="shared" si="89"/>
        <v>5628863.9916274138</v>
      </c>
      <c r="R483" s="34" t="str">
        <f>IF(MONTH(B483)=12,計算リスト!$C$5,計算リスト!$C$6)</f>
        <v>×</v>
      </c>
      <c r="S483" s="34" t="str">
        <f>IF(YEAR(B483)-YEAR($B$108)&lt;=$D$55,計算リスト!$C$5,計算リスト!$C$6)</f>
        <v>×</v>
      </c>
      <c r="T483" s="34" t="str">
        <f>IF(R483&amp;S483=計算リスト!$C$5&amp;計算リスト!$C$5,計算リスト!$C$5,計算リスト!$C$6)</f>
        <v>×</v>
      </c>
      <c r="U483" s="34">
        <f>IF(T483=計算リスト!$C$5,MIN($D$57,Q483*$D$54),0)</f>
        <v>0</v>
      </c>
      <c r="V483" s="14"/>
      <c r="W483" s="1"/>
      <c r="X483" s="1"/>
      <c r="Y483" s="1"/>
      <c r="Z483" s="1"/>
      <c r="AA483" s="1"/>
    </row>
    <row r="484" spans="1:27" x14ac:dyDescent="0.15">
      <c r="A484" s="14"/>
      <c r="B484" s="17">
        <f t="shared" si="92"/>
        <v>56493</v>
      </c>
      <c r="C484" s="34">
        <f t="shared" si="93"/>
        <v>45</v>
      </c>
      <c r="D484" s="35">
        <f t="shared" si="84"/>
        <v>3.2000000000000002E-3</v>
      </c>
      <c r="E484" s="35" t="str">
        <f t="shared" si="96"/>
        <v/>
      </c>
      <c r="F484" s="35" t="str">
        <f t="shared" si="96"/>
        <v/>
      </c>
      <c r="G484" s="35" t="str">
        <f t="shared" si="96"/>
        <v/>
      </c>
      <c r="H484" s="35" t="str">
        <f t="shared" si="96"/>
        <v/>
      </c>
      <c r="I484" s="36" cm="1">
        <f t="array" ref="I484">_xlfn.IFS(H484&lt;&gt;"",H484,G484&lt;&gt;"",G484,F484&lt;&gt;"",F484,E484&lt;&gt;"",E484,D484&lt;&gt;"",D484)</f>
        <v>3.2000000000000002E-3</v>
      </c>
      <c r="J484" s="42">
        <f t="shared" si="85"/>
        <v>125854.55988056776</v>
      </c>
      <c r="K484" s="43">
        <f t="shared" si="86"/>
        <v>125854.55988056774</v>
      </c>
      <c r="L484" s="44">
        <f t="shared" si="90"/>
        <v>125854.55988056774</v>
      </c>
      <c r="M484" s="43">
        <f t="shared" si="91"/>
        <v>124353.52948280043</v>
      </c>
      <c r="N484" s="44">
        <f t="shared" si="95"/>
        <v>124353.52948280043</v>
      </c>
      <c r="O484" s="19">
        <f t="shared" si="87"/>
        <v>1501.0303977673104</v>
      </c>
      <c r="P484" s="19">
        <f t="shared" si="88"/>
        <v>0</v>
      </c>
      <c r="Q484" s="45">
        <f t="shared" si="89"/>
        <v>5504510.4621446133</v>
      </c>
      <c r="R484" s="34" t="str">
        <f>IF(MONTH(B484)=12,計算リスト!$C$5,計算リスト!$C$6)</f>
        <v>×</v>
      </c>
      <c r="S484" s="34" t="str">
        <f>IF(YEAR(B484)-YEAR($B$108)&lt;=$D$55,計算リスト!$C$5,計算リスト!$C$6)</f>
        <v>×</v>
      </c>
      <c r="T484" s="34" t="str">
        <f>IF(R484&amp;S484=計算リスト!$C$5&amp;計算リスト!$C$5,計算リスト!$C$5,計算リスト!$C$6)</f>
        <v>×</v>
      </c>
      <c r="U484" s="34">
        <f>IF(T484=計算リスト!$C$5,MIN($D$57,Q484*$D$54),0)</f>
        <v>0</v>
      </c>
      <c r="V484" s="14"/>
      <c r="W484" s="1"/>
      <c r="X484" s="1"/>
      <c r="Y484" s="1"/>
      <c r="Z484" s="1"/>
      <c r="AA484" s="1"/>
    </row>
    <row r="485" spans="1:27" x14ac:dyDescent="0.15">
      <c r="A485" s="14"/>
      <c r="B485" s="17">
        <f t="shared" si="92"/>
        <v>56523</v>
      </c>
      <c r="C485" s="34">
        <f t="shared" si="93"/>
        <v>44</v>
      </c>
      <c r="D485" s="35">
        <f t="shared" si="84"/>
        <v>3.2000000000000002E-3</v>
      </c>
      <c r="E485" s="35" t="str">
        <f t="shared" si="96"/>
        <v/>
      </c>
      <c r="F485" s="35" t="str">
        <f t="shared" si="96"/>
        <v/>
      </c>
      <c r="G485" s="35" t="str">
        <f t="shared" si="96"/>
        <v/>
      </c>
      <c r="H485" s="35" t="str">
        <f t="shared" si="96"/>
        <v/>
      </c>
      <c r="I485" s="36" cm="1">
        <f t="array" ref="I485">_xlfn.IFS(H485&lt;&gt;"",H485,G485&lt;&gt;"",G485,F485&lt;&gt;"",F485,E485&lt;&gt;"",E485,D485&lt;&gt;"",D485)</f>
        <v>3.2000000000000002E-3</v>
      </c>
      <c r="J485" s="42">
        <f t="shared" si="85"/>
        <v>125854.55988056776</v>
      </c>
      <c r="K485" s="43">
        <f t="shared" si="86"/>
        <v>125854.55988056774</v>
      </c>
      <c r="L485" s="44">
        <f t="shared" si="90"/>
        <v>125854.55988056774</v>
      </c>
      <c r="M485" s="43">
        <f t="shared" si="91"/>
        <v>124386.69042399585</v>
      </c>
      <c r="N485" s="44">
        <f t="shared" si="95"/>
        <v>124386.69042399585</v>
      </c>
      <c r="O485" s="19">
        <f t="shared" si="87"/>
        <v>1467.869456571897</v>
      </c>
      <c r="P485" s="19">
        <f t="shared" si="88"/>
        <v>0</v>
      </c>
      <c r="Q485" s="45">
        <f t="shared" si="89"/>
        <v>5380123.7717206171</v>
      </c>
      <c r="R485" s="34" t="str">
        <f>IF(MONTH(B485)=12,計算リスト!$C$5,計算リスト!$C$6)</f>
        <v>×</v>
      </c>
      <c r="S485" s="34" t="str">
        <f>IF(YEAR(B485)-YEAR($B$108)&lt;=$D$55,計算リスト!$C$5,計算リスト!$C$6)</f>
        <v>×</v>
      </c>
      <c r="T485" s="34" t="str">
        <f>IF(R485&amp;S485=計算リスト!$C$5&amp;計算リスト!$C$5,計算リスト!$C$5,計算リスト!$C$6)</f>
        <v>×</v>
      </c>
      <c r="U485" s="34">
        <f>IF(T485=計算リスト!$C$5,MIN($D$57,Q485*$D$54),0)</f>
        <v>0</v>
      </c>
      <c r="V485" s="14"/>
      <c r="W485" s="1"/>
      <c r="X485" s="1"/>
      <c r="Y485" s="1"/>
      <c r="Z485" s="1"/>
      <c r="AA485" s="1"/>
    </row>
    <row r="486" spans="1:27" x14ac:dyDescent="0.15">
      <c r="A486" s="14"/>
      <c r="B486" s="17">
        <f t="shared" si="92"/>
        <v>56554</v>
      </c>
      <c r="C486" s="34">
        <f t="shared" si="93"/>
        <v>43</v>
      </c>
      <c r="D486" s="35">
        <f t="shared" si="84"/>
        <v>3.2000000000000002E-3</v>
      </c>
      <c r="E486" s="35" t="str">
        <f t="shared" si="96"/>
        <v/>
      </c>
      <c r="F486" s="35" t="str">
        <f t="shared" si="96"/>
        <v/>
      </c>
      <c r="G486" s="35" t="str">
        <f t="shared" si="96"/>
        <v/>
      </c>
      <c r="H486" s="35" t="str">
        <f t="shared" si="96"/>
        <v/>
      </c>
      <c r="I486" s="36" cm="1">
        <f t="array" ref="I486">_xlfn.IFS(H486&lt;&gt;"",H486,G486&lt;&gt;"",G486,F486&lt;&gt;"",F486,E486&lt;&gt;"",E486,D486&lt;&gt;"",D486)</f>
        <v>3.2000000000000002E-3</v>
      </c>
      <c r="J486" s="42">
        <f t="shared" si="85"/>
        <v>125854.55988056776</v>
      </c>
      <c r="K486" s="43">
        <f t="shared" si="86"/>
        <v>125854.55988056773</v>
      </c>
      <c r="L486" s="44">
        <f t="shared" si="90"/>
        <v>125854.55988056773</v>
      </c>
      <c r="M486" s="43">
        <f t="shared" si="91"/>
        <v>124419.8602081089</v>
      </c>
      <c r="N486" s="44">
        <f t="shared" si="95"/>
        <v>124419.8602081089</v>
      </c>
      <c r="O486" s="19">
        <f t="shared" si="87"/>
        <v>1434.6996724588314</v>
      </c>
      <c r="P486" s="19">
        <f t="shared" si="88"/>
        <v>0</v>
      </c>
      <c r="Q486" s="45">
        <f t="shared" si="89"/>
        <v>5255703.9115125081</v>
      </c>
      <c r="R486" s="34" t="str">
        <f>IF(MONTH(B486)=12,計算リスト!$C$5,計算リスト!$C$6)</f>
        <v>×</v>
      </c>
      <c r="S486" s="34" t="str">
        <f>IF(YEAR(B486)-YEAR($B$108)&lt;=$D$55,計算リスト!$C$5,計算リスト!$C$6)</f>
        <v>×</v>
      </c>
      <c r="T486" s="34" t="str">
        <f>IF(R486&amp;S486=計算リスト!$C$5&amp;計算リスト!$C$5,計算リスト!$C$5,計算リスト!$C$6)</f>
        <v>×</v>
      </c>
      <c r="U486" s="34">
        <f>IF(T486=計算リスト!$C$5,MIN($D$57,Q486*$D$54),0)</f>
        <v>0</v>
      </c>
      <c r="V486" s="14"/>
      <c r="W486" s="1"/>
      <c r="X486" s="1"/>
      <c r="Y486" s="1"/>
      <c r="Z486" s="1"/>
      <c r="AA486" s="1"/>
    </row>
    <row r="487" spans="1:27" x14ac:dyDescent="0.15">
      <c r="A487" s="14"/>
      <c r="B487" s="17">
        <f t="shared" si="92"/>
        <v>56584</v>
      </c>
      <c r="C487" s="34">
        <f t="shared" si="93"/>
        <v>42</v>
      </c>
      <c r="D487" s="35">
        <f t="shared" si="84"/>
        <v>3.2000000000000002E-3</v>
      </c>
      <c r="E487" s="35" t="str">
        <f t="shared" si="96"/>
        <v/>
      </c>
      <c r="F487" s="35" t="str">
        <f t="shared" si="96"/>
        <v/>
      </c>
      <c r="G487" s="35" t="str">
        <f t="shared" si="96"/>
        <v/>
      </c>
      <c r="H487" s="35" t="str">
        <f t="shared" si="96"/>
        <v/>
      </c>
      <c r="I487" s="36" cm="1">
        <f t="array" ref="I487">_xlfn.IFS(H487&lt;&gt;"",H487,G487&lt;&gt;"",G487,F487&lt;&gt;"",F487,E487&lt;&gt;"",E487,D487&lt;&gt;"",D487)</f>
        <v>3.2000000000000002E-3</v>
      </c>
      <c r="J487" s="42">
        <f t="shared" si="85"/>
        <v>125854.55988056776</v>
      </c>
      <c r="K487" s="43">
        <f t="shared" si="86"/>
        <v>125854.55988056774</v>
      </c>
      <c r="L487" s="44">
        <f t="shared" si="90"/>
        <v>125854.55988056774</v>
      </c>
      <c r="M487" s="43">
        <f t="shared" si="91"/>
        <v>124453.03883749775</v>
      </c>
      <c r="N487" s="44">
        <f t="shared" si="95"/>
        <v>124453.03883749775</v>
      </c>
      <c r="O487" s="19">
        <f t="shared" si="87"/>
        <v>1401.5210430700022</v>
      </c>
      <c r="P487" s="19">
        <f t="shared" si="88"/>
        <v>0</v>
      </c>
      <c r="Q487" s="45">
        <f t="shared" si="89"/>
        <v>5131250.87267501</v>
      </c>
      <c r="R487" s="34" t="str">
        <f>IF(MONTH(B487)=12,計算リスト!$C$5,計算リスト!$C$6)</f>
        <v>○</v>
      </c>
      <c r="S487" s="34" t="str">
        <f>IF(YEAR(B487)-YEAR($B$108)&lt;=$D$55,計算リスト!$C$5,計算リスト!$C$6)</f>
        <v>×</v>
      </c>
      <c r="T487" s="34" t="str">
        <f>IF(R487&amp;S487=計算リスト!$C$5&amp;計算リスト!$C$5,計算リスト!$C$5,計算リスト!$C$6)</f>
        <v>×</v>
      </c>
      <c r="U487" s="34">
        <f>IF(T487=計算リスト!$C$5,MIN($D$57,Q487*$D$54),0)</f>
        <v>0</v>
      </c>
      <c r="V487" s="14"/>
      <c r="W487" s="1"/>
      <c r="X487" s="1"/>
      <c r="Y487" s="1"/>
      <c r="Z487" s="1"/>
      <c r="AA487" s="1"/>
    </row>
    <row r="488" spans="1:27" x14ac:dyDescent="0.15">
      <c r="A488" s="14"/>
      <c r="B488" s="17">
        <f t="shared" si="92"/>
        <v>56615</v>
      </c>
      <c r="C488" s="34">
        <f t="shared" si="93"/>
        <v>41</v>
      </c>
      <c r="D488" s="35">
        <f t="shared" si="84"/>
        <v>3.2000000000000002E-3</v>
      </c>
      <c r="E488" s="35" t="str">
        <f t="shared" ref="E488:H507" si="97">IF(F$36&lt;&gt;"",IF($B488&gt;=F$36,F$41,""),"")</f>
        <v/>
      </c>
      <c r="F488" s="35" t="str">
        <f t="shared" si="97"/>
        <v/>
      </c>
      <c r="G488" s="35" t="str">
        <f t="shared" si="97"/>
        <v/>
      </c>
      <c r="H488" s="35" t="str">
        <f t="shared" si="97"/>
        <v/>
      </c>
      <c r="I488" s="36" cm="1">
        <f t="array" ref="I488">_xlfn.IFS(H488&lt;&gt;"",H488,G488&lt;&gt;"",G488,F488&lt;&gt;"",F488,E488&lt;&gt;"",E488,D488&lt;&gt;"",D488)</f>
        <v>3.2000000000000002E-3</v>
      </c>
      <c r="J488" s="42">
        <f t="shared" si="85"/>
        <v>125854.55988056776</v>
      </c>
      <c r="K488" s="43">
        <f t="shared" si="86"/>
        <v>125854.55988056773</v>
      </c>
      <c r="L488" s="44">
        <f t="shared" si="90"/>
        <v>125854.55988056773</v>
      </c>
      <c r="M488" s="43">
        <f t="shared" si="91"/>
        <v>124486.22631452106</v>
      </c>
      <c r="N488" s="44">
        <f t="shared" si="95"/>
        <v>124486.22631452106</v>
      </c>
      <c r="O488" s="19">
        <f t="shared" si="87"/>
        <v>1368.3335660466694</v>
      </c>
      <c r="P488" s="19">
        <f t="shared" si="88"/>
        <v>0</v>
      </c>
      <c r="Q488" s="45">
        <f t="shared" si="89"/>
        <v>5006764.6463604886</v>
      </c>
      <c r="R488" s="34" t="str">
        <f>IF(MONTH(B488)=12,計算リスト!$C$5,計算リスト!$C$6)</f>
        <v>×</v>
      </c>
      <c r="S488" s="34" t="str">
        <f>IF(YEAR(B488)-YEAR($B$108)&lt;=$D$55,計算リスト!$C$5,計算リスト!$C$6)</f>
        <v>×</v>
      </c>
      <c r="T488" s="34" t="str">
        <f>IF(R488&amp;S488=計算リスト!$C$5&amp;計算リスト!$C$5,計算リスト!$C$5,計算リスト!$C$6)</f>
        <v>×</v>
      </c>
      <c r="U488" s="34">
        <f>IF(T488=計算リスト!$C$5,MIN($D$57,Q488*$D$54),0)</f>
        <v>0</v>
      </c>
      <c r="V488" s="14"/>
      <c r="W488" s="1"/>
      <c r="X488" s="1"/>
      <c r="Y488" s="1"/>
      <c r="Z488" s="1"/>
      <c r="AA488" s="1"/>
    </row>
    <row r="489" spans="1:27" x14ac:dyDescent="0.15">
      <c r="A489" s="14"/>
      <c r="B489" s="17">
        <f t="shared" si="92"/>
        <v>56646</v>
      </c>
      <c r="C489" s="34">
        <f t="shared" si="93"/>
        <v>40</v>
      </c>
      <c r="D489" s="35">
        <f t="shared" si="84"/>
        <v>3.2000000000000002E-3</v>
      </c>
      <c r="E489" s="35" t="str">
        <f t="shared" si="97"/>
        <v/>
      </c>
      <c r="F489" s="35" t="str">
        <f t="shared" si="97"/>
        <v/>
      </c>
      <c r="G489" s="35" t="str">
        <f t="shared" si="97"/>
        <v/>
      </c>
      <c r="H489" s="35" t="str">
        <f t="shared" si="97"/>
        <v/>
      </c>
      <c r="I489" s="36" cm="1">
        <f t="array" ref="I489">_xlfn.IFS(H489&lt;&gt;"",H489,G489&lt;&gt;"",G489,F489&lt;&gt;"",F489,E489&lt;&gt;"",E489,D489&lt;&gt;"",D489)</f>
        <v>3.2000000000000002E-3</v>
      </c>
      <c r="J489" s="42">
        <f t="shared" si="85"/>
        <v>125854.55988056776</v>
      </c>
      <c r="K489" s="43">
        <f t="shared" si="86"/>
        <v>125854.55988056773</v>
      </c>
      <c r="L489" s="44">
        <f t="shared" si="90"/>
        <v>125854.55988056773</v>
      </c>
      <c r="M489" s="43">
        <f t="shared" si="91"/>
        <v>124519.42264153826</v>
      </c>
      <c r="N489" s="44">
        <f t="shared" si="95"/>
        <v>124519.42264153826</v>
      </c>
      <c r="O489" s="19">
        <f t="shared" si="87"/>
        <v>1335.1372390294637</v>
      </c>
      <c r="P489" s="19">
        <f t="shared" si="88"/>
        <v>0</v>
      </c>
      <c r="Q489" s="45">
        <f t="shared" si="89"/>
        <v>4882245.2237189505</v>
      </c>
      <c r="R489" s="34" t="str">
        <f>IF(MONTH(B489)=12,計算リスト!$C$5,計算リスト!$C$6)</f>
        <v>×</v>
      </c>
      <c r="S489" s="34" t="str">
        <f>IF(YEAR(B489)-YEAR($B$108)&lt;=$D$55,計算リスト!$C$5,計算リスト!$C$6)</f>
        <v>×</v>
      </c>
      <c r="T489" s="34" t="str">
        <f>IF(R489&amp;S489=計算リスト!$C$5&amp;計算リスト!$C$5,計算リスト!$C$5,計算リスト!$C$6)</f>
        <v>×</v>
      </c>
      <c r="U489" s="34">
        <f>IF(T489=計算リスト!$C$5,MIN($D$57,Q489*$D$54),0)</f>
        <v>0</v>
      </c>
      <c r="V489" s="14"/>
      <c r="W489" s="1"/>
      <c r="X489" s="1"/>
      <c r="Y489" s="1"/>
      <c r="Z489" s="1"/>
      <c r="AA489" s="1"/>
    </row>
    <row r="490" spans="1:27" x14ac:dyDescent="0.15">
      <c r="A490" s="14"/>
      <c r="B490" s="17">
        <f t="shared" si="92"/>
        <v>56674</v>
      </c>
      <c r="C490" s="34">
        <f t="shared" si="93"/>
        <v>39</v>
      </c>
      <c r="D490" s="35">
        <f t="shared" si="84"/>
        <v>3.2000000000000002E-3</v>
      </c>
      <c r="E490" s="35" t="str">
        <f t="shared" si="97"/>
        <v/>
      </c>
      <c r="F490" s="35" t="str">
        <f t="shared" si="97"/>
        <v/>
      </c>
      <c r="G490" s="35" t="str">
        <f t="shared" si="97"/>
        <v/>
      </c>
      <c r="H490" s="35" t="str">
        <f t="shared" si="97"/>
        <v/>
      </c>
      <c r="I490" s="36" cm="1">
        <f t="array" ref="I490">_xlfn.IFS(H490&lt;&gt;"",H490,G490&lt;&gt;"",G490,F490&lt;&gt;"",F490,E490&lt;&gt;"",E490,D490&lt;&gt;"",D490)</f>
        <v>3.2000000000000002E-3</v>
      </c>
      <c r="J490" s="42">
        <f t="shared" si="85"/>
        <v>125854.55988056776</v>
      </c>
      <c r="K490" s="43">
        <f t="shared" si="86"/>
        <v>125854.55988056773</v>
      </c>
      <c r="L490" s="44">
        <f t="shared" si="90"/>
        <v>125854.55988056773</v>
      </c>
      <c r="M490" s="43">
        <f t="shared" si="91"/>
        <v>124552.62782090934</v>
      </c>
      <c r="N490" s="44">
        <f t="shared" si="95"/>
        <v>124552.62782090934</v>
      </c>
      <c r="O490" s="19">
        <f t="shared" si="87"/>
        <v>1301.9320596583868</v>
      </c>
      <c r="P490" s="19">
        <f t="shared" si="88"/>
        <v>0</v>
      </c>
      <c r="Q490" s="45">
        <f t="shared" si="89"/>
        <v>4757692.5958980415</v>
      </c>
      <c r="R490" s="34" t="str">
        <f>IF(MONTH(B490)=12,計算リスト!$C$5,計算リスト!$C$6)</f>
        <v>×</v>
      </c>
      <c r="S490" s="34" t="str">
        <f>IF(YEAR(B490)-YEAR($B$108)&lt;=$D$55,計算リスト!$C$5,計算リスト!$C$6)</f>
        <v>×</v>
      </c>
      <c r="T490" s="34" t="str">
        <f>IF(R490&amp;S490=計算リスト!$C$5&amp;計算リスト!$C$5,計算リスト!$C$5,計算リスト!$C$6)</f>
        <v>×</v>
      </c>
      <c r="U490" s="34">
        <f>IF(T490=計算リスト!$C$5,MIN($D$57,Q490*$D$54),0)</f>
        <v>0</v>
      </c>
      <c r="V490" s="14"/>
      <c r="W490" s="1"/>
      <c r="X490" s="1"/>
      <c r="Y490" s="1"/>
      <c r="Z490" s="1"/>
      <c r="AA490" s="1"/>
    </row>
    <row r="491" spans="1:27" x14ac:dyDescent="0.15">
      <c r="A491" s="14"/>
      <c r="B491" s="17">
        <f t="shared" si="92"/>
        <v>56705</v>
      </c>
      <c r="C491" s="34">
        <f t="shared" si="93"/>
        <v>38</v>
      </c>
      <c r="D491" s="35">
        <f t="shared" si="84"/>
        <v>3.2000000000000002E-3</v>
      </c>
      <c r="E491" s="35" t="str">
        <f t="shared" si="97"/>
        <v/>
      </c>
      <c r="F491" s="35" t="str">
        <f t="shared" si="97"/>
        <v/>
      </c>
      <c r="G491" s="35" t="str">
        <f t="shared" si="97"/>
        <v/>
      </c>
      <c r="H491" s="35" t="str">
        <f t="shared" si="97"/>
        <v/>
      </c>
      <c r="I491" s="36" cm="1">
        <f t="array" ref="I491">_xlfn.IFS(H491&lt;&gt;"",H491,G491&lt;&gt;"",G491,F491&lt;&gt;"",F491,E491&lt;&gt;"",E491,D491&lt;&gt;"",D491)</f>
        <v>3.2000000000000002E-3</v>
      </c>
      <c r="J491" s="42">
        <f t="shared" si="85"/>
        <v>125854.55988056776</v>
      </c>
      <c r="K491" s="43">
        <f t="shared" si="86"/>
        <v>125854.55988056774</v>
      </c>
      <c r="L491" s="44">
        <f t="shared" si="90"/>
        <v>125854.55988056774</v>
      </c>
      <c r="M491" s="43">
        <f t="shared" si="91"/>
        <v>124585.84185499493</v>
      </c>
      <c r="N491" s="44">
        <f t="shared" si="95"/>
        <v>124585.84185499493</v>
      </c>
      <c r="O491" s="19">
        <f t="shared" si="87"/>
        <v>1268.718025572811</v>
      </c>
      <c r="P491" s="19">
        <f t="shared" si="88"/>
        <v>0</v>
      </c>
      <c r="Q491" s="45">
        <f t="shared" si="89"/>
        <v>4633106.7540430464</v>
      </c>
      <c r="R491" s="34" t="str">
        <f>IF(MONTH(B491)=12,計算リスト!$C$5,計算リスト!$C$6)</f>
        <v>×</v>
      </c>
      <c r="S491" s="34" t="str">
        <f>IF(YEAR(B491)-YEAR($B$108)&lt;=$D$55,計算リスト!$C$5,計算リスト!$C$6)</f>
        <v>×</v>
      </c>
      <c r="T491" s="34" t="str">
        <f>IF(R491&amp;S491=計算リスト!$C$5&amp;計算リスト!$C$5,計算リスト!$C$5,計算リスト!$C$6)</f>
        <v>×</v>
      </c>
      <c r="U491" s="34">
        <f>IF(T491=計算リスト!$C$5,MIN($D$57,Q491*$D$54),0)</f>
        <v>0</v>
      </c>
      <c r="V491" s="14"/>
      <c r="W491" s="1"/>
      <c r="X491" s="1"/>
      <c r="Y491" s="1"/>
      <c r="Z491" s="1"/>
      <c r="AA491" s="1"/>
    </row>
    <row r="492" spans="1:27" x14ac:dyDescent="0.15">
      <c r="A492" s="14"/>
      <c r="B492" s="17">
        <f t="shared" si="92"/>
        <v>56735</v>
      </c>
      <c r="C492" s="34">
        <f t="shared" si="93"/>
        <v>37</v>
      </c>
      <c r="D492" s="35">
        <f t="shared" si="84"/>
        <v>3.2000000000000002E-3</v>
      </c>
      <c r="E492" s="35" t="str">
        <f t="shared" si="97"/>
        <v/>
      </c>
      <c r="F492" s="35" t="str">
        <f t="shared" si="97"/>
        <v/>
      </c>
      <c r="G492" s="35" t="str">
        <f t="shared" si="97"/>
        <v/>
      </c>
      <c r="H492" s="35" t="str">
        <f t="shared" si="97"/>
        <v/>
      </c>
      <c r="I492" s="36" cm="1">
        <f t="array" ref="I492">_xlfn.IFS(H492&lt;&gt;"",H492,G492&lt;&gt;"",G492,F492&lt;&gt;"",F492,E492&lt;&gt;"",E492,D492&lt;&gt;"",D492)</f>
        <v>3.2000000000000002E-3</v>
      </c>
      <c r="J492" s="42">
        <f t="shared" si="85"/>
        <v>125854.55988056776</v>
      </c>
      <c r="K492" s="43">
        <f t="shared" si="86"/>
        <v>125854.55988056773</v>
      </c>
      <c r="L492" s="44">
        <f t="shared" si="90"/>
        <v>125854.55988056773</v>
      </c>
      <c r="M492" s="43">
        <f t="shared" si="91"/>
        <v>124619.06474615625</v>
      </c>
      <c r="N492" s="44">
        <f t="shared" si="95"/>
        <v>124619.06474615625</v>
      </c>
      <c r="O492" s="19">
        <f t="shared" si="87"/>
        <v>1235.4951344114791</v>
      </c>
      <c r="P492" s="19">
        <f t="shared" si="88"/>
        <v>0</v>
      </c>
      <c r="Q492" s="45">
        <f t="shared" si="89"/>
        <v>4508487.6892968901</v>
      </c>
      <c r="R492" s="34" t="str">
        <f>IF(MONTH(B492)=12,計算リスト!$C$5,計算リスト!$C$6)</f>
        <v>×</v>
      </c>
      <c r="S492" s="34" t="str">
        <f>IF(YEAR(B492)-YEAR($B$108)&lt;=$D$55,計算リスト!$C$5,計算リスト!$C$6)</f>
        <v>×</v>
      </c>
      <c r="T492" s="34" t="str">
        <f>IF(R492&amp;S492=計算リスト!$C$5&amp;計算リスト!$C$5,計算リスト!$C$5,計算リスト!$C$6)</f>
        <v>×</v>
      </c>
      <c r="U492" s="34">
        <f>IF(T492=計算リスト!$C$5,MIN($D$57,Q492*$D$54),0)</f>
        <v>0</v>
      </c>
      <c r="V492" s="14"/>
      <c r="W492" s="1"/>
      <c r="X492" s="1"/>
      <c r="Y492" s="1"/>
      <c r="Z492" s="1"/>
      <c r="AA492" s="1"/>
    </row>
    <row r="493" spans="1:27" x14ac:dyDescent="0.15">
      <c r="A493" s="14"/>
      <c r="B493" s="17">
        <f t="shared" si="92"/>
        <v>56766</v>
      </c>
      <c r="C493" s="34">
        <f t="shared" si="93"/>
        <v>36</v>
      </c>
      <c r="D493" s="35">
        <f t="shared" ref="D493:D556" si="98">IF(E$36&lt;&gt;"",IF($B493&gt;=E$36,E$41,""),"")</f>
        <v>3.2000000000000002E-3</v>
      </c>
      <c r="E493" s="35" t="str">
        <f t="shared" si="97"/>
        <v/>
      </c>
      <c r="F493" s="35" t="str">
        <f t="shared" si="97"/>
        <v/>
      </c>
      <c r="G493" s="35" t="str">
        <f t="shared" si="97"/>
        <v/>
      </c>
      <c r="H493" s="35" t="str">
        <f t="shared" si="97"/>
        <v/>
      </c>
      <c r="I493" s="36" cm="1">
        <f t="array" ref="I493">_xlfn.IFS(H493&lt;&gt;"",H493,G493&lt;&gt;"",G493,F493&lt;&gt;"",F493,E493&lt;&gt;"",E493,D493&lt;&gt;"",D493)</f>
        <v>3.2000000000000002E-3</v>
      </c>
      <c r="J493" s="42">
        <f t="shared" ref="J493:J556" si="99">_xlfn.IFS(P492=0,IFERROR(_xlfn.IFS(B493=$F$38,$F$44,B493=$G$38,$G$44,B493=$H$38,$H$44,B493=$I$38,$I$44),J492),P492&gt;0,HLOOKUP(B492,$E$64:$O$69,6))</f>
        <v>125854.55988056776</v>
      </c>
      <c r="K493" s="43">
        <f t="shared" ref="K493:K528" si="100">PMT(I493/12,$C493,-$Q492)</f>
        <v>125854.55988056773</v>
      </c>
      <c r="L493" s="44">
        <f t="shared" si="90"/>
        <v>125854.55988056773</v>
      </c>
      <c r="M493" s="43">
        <f t="shared" si="91"/>
        <v>124652.29649675523</v>
      </c>
      <c r="N493" s="44">
        <f t="shared" si="95"/>
        <v>124652.29649675523</v>
      </c>
      <c r="O493" s="19">
        <f t="shared" ref="O493:O528" si="101">Q492*(I493/12)</f>
        <v>1202.2633838125041</v>
      </c>
      <c r="P493" s="19">
        <f t="shared" ref="P493:P528" si="102">IFERROR(HLOOKUP(B493,$E$64:$O$65,2,FALSE),0)</f>
        <v>0</v>
      </c>
      <c r="Q493" s="45">
        <f t="shared" ref="Q493:Q528" si="103">Q492-N493-P493</f>
        <v>4383835.3928001346</v>
      </c>
      <c r="R493" s="34" t="str">
        <f>IF(MONTH(B493)=12,計算リスト!$C$5,計算リスト!$C$6)</f>
        <v>×</v>
      </c>
      <c r="S493" s="34" t="str">
        <f>IF(YEAR(B493)-YEAR($B$108)&lt;=$D$55,計算リスト!$C$5,計算リスト!$C$6)</f>
        <v>×</v>
      </c>
      <c r="T493" s="34" t="str">
        <f>IF(R493&amp;S493=計算リスト!$C$5&amp;計算リスト!$C$5,計算リスト!$C$5,計算リスト!$C$6)</f>
        <v>×</v>
      </c>
      <c r="U493" s="34">
        <f>IF(T493=計算リスト!$C$5,MIN($D$57,Q493*$D$54),0)</f>
        <v>0</v>
      </c>
      <c r="V493" s="14"/>
      <c r="W493" s="1"/>
      <c r="X493" s="1"/>
      <c r="Y493" s="1"/>
      <c r="Z493" s="1"/>
      <c r="AA493" s="1"/>
    </row>
    <row r="494" spans="1:27" x14ac:dyDescent="0.15">
      <c r="A494" s="14"/>
      <c r="B494" s="17">
        <f t="shared" si="92"/>
        <v>56796</v>
      </c>
      <c r="C494" s="34">
        <f t="shared" si="93"/>
        <v>35</v>
      </c>
      <c r="D494" s="35">
        <f t="shared" si="98"/>
        <v>3.2000000000000002E-3</v>
      </c>
      <c r="E494" s="35" t="str">
        <f t="shared" si="97"/>
        <v/>
      </c>
      <c r="F494" s="35" t="str">
        <f t="shared" si="97"/>
        <v/>
      </c>
      <c r="G494" s="35" t="str">
        <f t="shared" si="97"/>
        <v/>
      </c>
      <c r="H494" s="35" t="str">
        <f t="shared" si="97"/>
        <v/>
      </c>
      <c r="I494" s="36" cm="1">
        <f t="array" ref="I494">_xlfn.IFS(H494&lt;&gt;"",H494,G494&lt;&gt;"",G494,F494&lt;&gt;"",F494,E494&lt;&gt;"",E494,D494&lt;&gt;"",D494)</f>
        <v>3.2000000000000002E-3</v>
      </c>
      <c r="J494" s="42">
        <f t="shared" si="99"/>
        <v>125854.55988056776</v>
      </c>
      <c r="K494" s="43">
        <f t="shared" si="100"/>
        <v>125854.55988056771</v>
      </c>
      <c r="L494" s="44">
        <f t="shared" ref="L494:L528" si="104">MIN(J494,K494)</f>
        <v>125854.55988056771</v>
      </c>
      <c r="M494" s="43">
        <f t="shared" ref="M494:M528" si="105">K494-O494</f>
        <v>124685.53710915435</v>
      </c>
      <c r="N494" s="44">
        <f t="shared" si="95"/>
        <v>124685.53710915435</v>
      </c>
      <c r="O494" s="19">
        <f t="shared" si="101"/>
        <v>1169.0227714133694</v>
      </c>
      <c r="P494" s="19">
        <f t="shared" si="102"/>
        <v>0</v>
      </c>
      <c r="Q494" s="45">
        <f t="shared" si="103"/>
        <v>4259149.8556909803</v>
      </c>
      <c r="R494" s="34" t="str">
        <f>IF(MONTH(B494)=12,計算リスト!$C$5,計算リスト!$C$6)</f>
        <v>×</v>
      </c>
      <c r="S494" s="34" t="str">
        <f>IF(YEAR(B494)-YEAR($B$108)&lt;=$D$55,計算リスト!$C$5,計算リスト!$C$6)</f>
        <v>×</v>
      </c>
      <c r="T494" s="34" t="str">
        <f>IF(R494&amp;S494=計算リスト!$C$5&amp;計算リスト!$C$5,計算リスト!$C$5,計算リスト!$C$6)</f>
        <v>×</v>
      </c>
      <c r="U494" s="34">
        <f>IF(T494=計算リスト!$C$5,MIN($D$57,Q494*$D$54),0)</f>
        <v>0</v>
      </c>
      <c r="V494" s="14"/>
      <c r="W494" s="1"/>
      <c r="X494" s="1"/>
      <c r="Y494" s="1"/>
      <c r="Z494" s="1"/>
      <c r="AA494" s="1"/>
    </row>
    <row r="495" spans="1:27" x14ac:dyDescent="0.15">
      <c r="A495" s="14"/>
      <c r="B495" s="17">
        <f t="shared" ref="B495:B708" si="106">EDATE(B494,1)</f>
        <v>56827</v>
      </c>
      <c r="C495" s="34">
        <f t="shared" ref="C495:C708" si="107">C494-1</f>
        <v>34</v>
      </c>
      <c r="D495" s="35">
        <f t="shared" si="98"/>
        <v>3.2000000000000002E-3</v>
      </c>
      <c r="E495" s="35" t="str">
        <f t="shared" si="97"/>
        <v/>
      </c>
      <c r="F495" s="35" t="str">
        <f t="shared" si="97"/>
        <v/>
      </c>
      <c r="G495" s="35" t="str">
        <f t="shared" si="97"/>
        <v/>
      </c>
      <c r="H495" s="35" t="str">
        <f t="shared" si="97"/>
        <v/>
      </c>
      <c r="I495" s="36" cm="1">
        <f t="array" ref="I495">_xlfn.IFS(H495&lt;&gt;"",H495,G495&lt;&gt;"",G495,F495&lt;&gt;"",F495,E495&lt;&gt;"",E495,D495&lt;&gt;"",D495)</f>
        <v>3.2000000000000002E-3</v>
      </c>
      <c r="J495" s="42">
        <f t="shared" si="99"/>
        <v>125854.55988056776</v>
      </c>
      <c r="K495" s="43">
        <f t="shared" si="100"/>
        <v>125854.55988056773</v>
      </c>
      <c r="L495" s="44">
        <f t="shared" si="104"/>
        <v>125854.55988056773</v>
      </c>
      <c r="M495" s="43">
        <f t="shared" si="105"/>
        <v>124718.78658571681</v>
      </c>
      <c r="N495" s="44">
        <f t="shared" si="95"/>
        <v>124718.78658571681</v>
      </c>
      <c r="O495" s="19">
        <f t="shared" si="101"/>
        <v>1135.7732948509281</v>
      </c>
      <c r="P495" s="19">
        <f t="shared" si="102"/>
        <v>0</v>
      </c>
      <c r="Q495" s="45">
        <f t="shared" si="103"/>
        <v>4134431.0691052633</v>
      </c>
      <c r="R495" s="34" t="str">
        <f>IF(MONTH(B495)=12,計算リスト!$C$5,計算リスト!$C$6)</f>
        <v>×</v>
      </c>
      <c r="S495" s="34" t="str">
        <f>IF(YEAR(B495)-YEAR($B$108)&lt;=$D$55,計算リスト!$C$5,計算リスト!$C$6)</f>
        <v>×</v>
      </c>
      <c r="T495" s="34" t="str">
        <f>IF(R495&amp;S495=計算リスト!$C$5&amp;計算リスト!$C$5,計算リスト!$C$5,計算リスト!$C$6)</f>
        <v>×</v>
      </c>
      <c r="U495" s="34">
        <f>IF(T495=計算リスト!$C$5,MIN($D$57,Q495*$D$54),0)</f>
        <v>0</v>
      </c>
      <c r="V495" s="14"/>
      <c r="W495" s="1"/>
      <c r="X495" s="1"/>
      <c r="Y495" s="1"/>
      <c r="Z495" s="1"/>
      <c r="AA495" s="1"/>
    </row>
    <row r="496" spans="1:27" x14ac:dyDescent="0.15">
      <c r="A496" s="14"/>
      <c r="B496" s="17">
        <f t="shared" si="106"/>
        <v>56858</v>
      </c>
      <c r="C496" s="34">
        <f t="shared" si="107"/>
        <v>33</v>
      </c>
      <c r="D496" s="35">
        <f t="shared" si="98"/>
        <v>3.2000000000000002E-3</v>
      </c>
      <c r="E496" s="35" t="str">
        <f t="shared" si="97"/>
        <v/>
      </c>
      <c r="F496" s="35" t="str">
        <f t="shared" si="97"/>
        <v/>
      </c>
      <c r="G496" s="35" t="str">
        <f t="shared" si="97"/>
        <v/>
      </c>
      <c r="H496" s="35" t="str">
        <f t="shared" si="97"/>
        <v/>
      </c>
      <c r="I496" s="36" cm="1">
        <f t="array" ref="I496">_xlfn.IFS(H496&lt;&gt;"",H496,G496&lt;&gt;"",G496,F496&lt;&gt;"",F496,E496&lt;&gt;"",E496,D496&lt;&gt;"",D496)</f>
        <v>3.2000000000000002E-3</v>
      </c>
      <c r="J496" s="42">
        <f t="shared" si="99"/>
        <v>125854.55988056776</v>
      </c>
      <c r="K496" s="43">
        <f t="shared" si="100"/>
        <v>125854.55988056771</v>
      </c>
      <c r="L496" s="44">
        <f t="shared" si="104"/>
        <v>125854.55988056771</v>
      </c>
      <c r="M496" s="43">
        <f t="shared" si="105"/>
        <v>124752.04492880631</v>
      </c>
      <c r="N496" s="44">
        <f t="shared" si="95"/>
        <v>124752.04492880631</v>
      </c>
      <c r="O496" s="19">
        <f t="shared" si="101"/>
        <v>1102.5149517614036</v>
      </c>
      <c r="P496" s="19">
        <f t="shared" si="102"/>
        <v>0</v>
      </c>
      <c r="Q496" s="45">
        <f t="shared" si="103"/>
        <v>4009679.024176457</v>
      </c>
      <c r="R496" s="34" t="str">
        <f>IF(MONTH(B496)=12,計算リスト!$C$5,計算リスト!$C$6)</f>
        <v>×</v>
      </c>
      <c r="S496" s="34" t="str">
        <f>IF(YEAR(B496)-YEAR($B$108)&lt;=$D$55,計算リスト!$C$5,計算リスト!$C$6)</f>
        <v>×</v>
      </c>
      <c r="T496" s="34" t="str">
        <f>IF(R496&amp;S496=計算リスト!$C$5&amp;計算リスト!$C$5,計算リスト!$C$5,計算リスト!$C$6)</f>
        <v>×</v>
      </c>
      <c r="U496" s="34">
        <f>IF(T496=計算リスト!$C$5,MIN($D$57,Q496*$D$54),0)</f>
        <v>0</v>
      </c>
      <c r="V496" s="14"/>
      <c r="W496" s="1"/>
      <c r="X496" s="1"/>
      <c r="Y496" s="1"/>
      <c r="Z496" s="1"/>
      <c r="AA496" s="1"/>
    </row>
    <row r="497" spans="1:27" x14ac:dyDescent="0.15">
      <c r="A497" s="14"/>
      <c r="B497" s="17">
        <f t="shared" si="106"/>
        <v>56888</v>
      </c>
      <c r="C497" s="34">
        <f t="shared" si="107"/>
        <v>32</v>
      </c>
      <c r="D497" s="35">
        <f t="shared" si="98"/>
        <v>3.2000000000000002E-3</v>
      </c>
      <c r="E497" s="35" t="str">
        <f t="shared" si="97"/>
        <v/>
      </c>
      <c r="F497" s="35" t="str">
        <f t="shared" si="97"/>
        <v/>
      </c>
      <c r="G497" s="35" t="str">
        <f t="shared" si="97"/>
        <v/>
      </c>
      <c r="H497" s="35" t="str">
        <f t="shared" si="97"/>
        <v/>
      </c>
      <c r="I497" s="36" cm="1">
        <f t="array" ref="I497">_xlfn.IFS(H497&lt;&gt;"",H497,G497&lt;&gt;"",G497,F497&lt;&gt;"",F497,E497&lt;&gt;"",E497,D497&lt;&gt;"",D497)</f>
        <v>3.2000000000000002E-3</v>
      </c>
      <c r="J497" s="42">
        <f t="shared" si="99"/>
        <v>125854.55988056776</v>
      </c>
      <c r="K497" s="43">
        <f t="shared" si="100"/>
        <v>125854.55988056771</v>
      </c>
      <c r="L497" s="44">
        <f t="shared" si="104"/>
        <v>125854.55988056771</v>
      </c>
      <c r="M497" s="43">
        <f t="shared" si="105"/>
        <v>124785.31214078733</v>
      </c>
      <c r="N497" s="44">
        <f t="shared" si="95"/>
        <v>124785.31214078733</v>
      </c>
      <c r="O497" s="19">
        <f t="shared" si="101"/>
        <v>1069.2477397803887</v>
      </c>
      <c r="P497" s="19">
        <f t="shared" si="102"/>
        <v>0</v>
      </c>
      <c r="Q497" s="45">
        <f t="shared" si="103"/>
        <v>3884893.7120356695</v>
      </c>
      <c r="R497" s="34" t="str">
        <f>IF(MONTH(B497)=12,計算リスト!$C$5,計算リスト!$C$6)</f>
        <v>×</v>
      </c>
      <c r="S497" s="34" t="str">
        <f>IF(YEAR(B497)-YEAR($B$108)&lt;=$D$55,計算リスト!$C$5,計算リスト!$C$6)</f>
        <v>×</v>
      </c>
      <c r="T497" s="34" t="str">
        <f>IF(R497&amp;S497=計算リスト!$C$5&amp;計算リスト!$C$5,計算リスト!$C$5,計算リスト!$C$6)</f>
        <v>×</v>
      </c>
      <c r="U497" s="34">
        <f>IF(T497=計算リスト!$C$5,MIN($D$57,Q497*$D$54),0)</f>
        <v>0</v>
      </c>
      <c r="V497" s="14"/>
      <c r="W497" s="1"/>
      <c r="X497" s="1"/>
      <c r="Y497" s="1"/>
      <c r="Z497" s="1"/>
      <c r="AA497" s="1"/>
    </row>
    <row r="498" spans="1:27" x14ac:dyDescent="0.15">
      <c r="A498" s="14"/>
      <c r="B498" s="17">
        <f t="shared" si="106"/>
        <v>56919</v>
      </c>
      <c r="C498" s="34">
        <f t="shared" si="107"/>
        <v>31</v>
      </c>
      <c r="D498" s="35">
        <f t="shared" si="98"/>
        <v>3.2000000000000002E-3</v>
      </c>
      <c r="E498" s="35" t="str">
        <f t="shared" si="97"/>
        <v/>
      </c>
      <c r="F498" s="35" t="str">
        <f t="shared" si="97"/>
        <v/>
      </c>
      <c r="G498" s="35" t="str">
        <f t="shared" si="97"/>
        <v/>
      </c>
      <c r="H498" s="35" t="str">
        <f t="shared" si="97"/>
        <v/>
      </c>
      <c r="I498" s="36" cm="1">
        <f t="array" ref="I498">_xlfn.IFS(H498&lt;&gt;"",H498,G498&lt;&gt;"",G498,F498&lt;&gt;"",F498,E498&lt;&gt;"",E498,D498&lt;&gt;"",D498)</f>
        <v>3.2000000000000002E-3</v>
      </c>
      <c r="J498" s="42">
        <f t="shared" si="99"/>
        <v>125854.55988056776</v>
      </c>
      <c r="K498" s="43">
        <f t="shared" si="100"/>
        <v>125854.55988056773</v>
      </c>
      <c r="L498" s="44">
        <f t="shared" si="104"/>
        <v>125854.55988056773</v>
      </c>
      <c r="M498" s="43">
        <f t="shared" si="105"/>
        <v>124818.58822402489</v>
      </c>
      <c r="N498" s="44">
        <f t="shared" si="95"/>
        <v>124818.58822402489</v>
      </c>
      <c r="O498" s="19">
        <f t="shared" si="101"/>
        <v>1035.9716565428453</v>
      </c>
      <c r="P498" s="19">
        <f t="shared" si="102"/>
        <v>0</v>
      </c>
      <c r="Q498" s="45">
        <f t="shared" si="103"/>
        <v>3760075.1238116445</v>
      </c>
      <c r="R498" s="34" t="str">
        <f>IF(MONTH(B498)=12,計算リスト!$C$5,計算リスト!$C$6)</f>
        <v>×</v>
      </c>
      <c r="S498" s="34" t="str">
        <f>IF(YEAR(B498)-YEAR($B$108)&lt;=$D$55,計算リスト!$C$5,計算リスト!$C$6)</f>
        <v>×</v>
      </c>
      <c r="T498" s="34" t="str">
        <f>IF(R498&amp;S498=計算リスト!$C$5&amp;計算リスト!$C$5,計算リスト!$C$5,計算リスト!$C$6)</f>
        <v>×</v>
      </c>
      <c r="U498" s="34">
        <f>IF(T498=計算リスト!$C$5,MIN($D$57,Q498*$D$54),0)</f>
        <v>0</v>
      </c>
      <c r="V498" s="14"/>
      <c r="W498" s="1"/>
      <c r="X498" s="1"/>
      <c r="Y498" s="1"/>
      <c r="Z498" s="1"/>
      <c r="AA498" s="1"/>
    </row>
    <row r="499" spans="1:27" x14ac:dyDescent="0.15">
      <c r="A499" s="14"/>
      <c r="B499" s="17">
        <f t="shared" si="106"/>
        <v>56949</v>
      </c>
      <c r="C499" s="34">
        <f t="shared" si="107"/>
        <v>30</v>
      </c>
      <c r="D499" s="35">
        <f t="shared" si="98"/>
        <v>3.2000000000000002E-3</v>
      </c>
      <c r="E499" s="35" t="str">
        <f t="shared" si="97"/>
        <v/>
      </c>
      <c r="F499" s="35" t="str">
        <f t="shared" si="97"/>
        <v/>
      </c>
      <c r="G499" s="35" t="str">
        <f t="shared" si="97"/>
        <v/>
      </c>
      <c r="H499" s="35" t="str">
        <f t="shared" si="97"/>
        <v/>
      </c>
      <c r="I499" s="36" cm="1">
        <f t="array" ref="I499">_xlfn.IFS(H499&lt;&gt;"",H499,G499&lt;&gt;"",G499,F499&lt;&gt;"",F499,E499&lt;&gt;"",E499,D499&lt;&gt;"",D499)</f>
        <v>3.2000000000000002E-3</v>
      </c>
      <c r="J499" s="42">
        <f t="shared" si="99"/>
        <v>125854.55988056776</v>
      </c>
      <c r="K499" s="43">
        <f t="shared" si="100"/>
        <v>125854.55988056771</v>
      </c>
      <c r="L499" s="44">
        <f t="shared" si="104"/>
        <v>125854.55988056771</v>
      </c>
      <c r="M499" s="43">
        <f t="shared" si="105"/>
        <v>124851.87318088461</v>
      </c>
      <c r="N499" s="44">
        <f t="shared" si="95"/>
        <v>124851.87318088461</v>
      </c>
      <c r="O499" s="19">
        <f t="shared" si="101"/>
        <v>1002.6866996831053</v>
      </c>
      <c r="P499" s="19">
        <f t="shared" si="102"/>
        <v>0</v>
      </c>
      <c r="Q499" s="45">
        <f t="shared" si="103"/>
        <v>3635223.2506307601</v>
      </c>
      <c r="R499" s="34" t="str">
        <f>IF(MONTH(B499)=12,計算リスト!$C$5,計算リスト!$C$6)</f>
        <v>○</v>
      </c>
      <c r="S499" s="34" t="str">
        <f>IF(YEAR(B499)-YEAR($B$108)&lt;=$D$55,計算リスト!$C$5,計算リスト!$C$6)</f>
        <v>×</v>
      </c>
      <c r="T499" s="34" t="str">
        <f>IF(R499&amp;S499=計算リスト!$C$5&amp;計算リスト!$C$5,計算リスト!$C$5,計算リスト!$C$6)</f>
        <v>×</v>
      </c>
      <c r="U499" s="34">
        <f>IF(T499=計算リスト!$C$5,MIN($D$57,Q499*$D$54),0)</f>
        <v>0</v>
      </c>
      <c r="V499" s="14"/>
      <c r="W499" s="1"/>
      <c r="X499" s="1"/>
      <c r="Y499" s="1"/>
      <c r="Z499" s="1"/>
      <c r="AA499" s="1"/>
    </row>
    <row r="500" spans="1:27" x14ac:dyDescent="0.15">
      <c r="A500" s="14"/>
      <c r="B500" s="17">
        <f t="shared" si="106"/>
        <v>56980</v>
      </c>
      <c r="C500" s="34">
        <f t="shared" si="107"/>
        <v>29</v>
      </c>
      <c r="D500" s="35">
        <f t="shared" si="98"/>
        <v>3.2000000000000002E-3</v>
      </c>
      <c r="E500" s="35" t="str">
        <f t="shared" si="97"/>
        <v/>
      </c>
      <c r="F500" s="35" t="str">
        <f t="shared" si="97"/>
        <v/>
      </c>
      <c r="G500" s="35" t="str">
        <f t="shared" si="97"/>
        <v/>
      </c>
      <c r="H500" s="35" t="str">
        <f t="shared" si="97"/>
        <v/>
      </c>
      <c r="I500" s="36" cm="1">
        <f t="array" ref="I500">_xlfn.IFS(H500&lt;&gt;"",H500,G500&lt;&gt;"",G500,F500&lt;&gt;"",F500,E500&lt;&gt;"",E500,D500&lt;&gt;"",D500)</f>
        <v>3.2000000000000002E-3</v>
      </c>
      <c r="J500" s="42">
        <f t="shared" si="99"/>
        <v>125854.55988056776</v>
      </c>
      <c r="K500" s="43">
        <f t="shared" si="100"/>
        <v>125854.55988056771</v>
      </c>
      <c r="L500" s="44">
        <f t="shared" si="104"/>
        <v>125854.55988056771</v>
      </c>
      <c r="M500" s="43">
        <f t="shared" si="105"/>
        <v>124885.16701373285</v>
      </c>
      <c r="N500" s="44">
        <f t="shared" si="95"/>
        <v>124885.16701373285</v>
      </c>
      <c r="O500" s="19">
        <f t="shared" si="101"/>
        <v>969.39286683486944</v>
      </c>
      <c r="P500" s="19">
        <f t="shared" si="102"/>
        <v>0</v>
      </c>
      <c r="Q500" s="45">
        <f t="shared" si="103"/>
        <v>3510338.0836170274</v>
      </c>
      <c r="R500" s="34" t="str">
        <f>IF(MONTH(B500)=12,計算リスト!$C$5,計算リスト!$C$6)</f>
        <v>×</v>
      </c>
      <c r="S500" s="34" t="str">
        <f>IF(YEAR(B500)-YEAR($B$108)&lt;=$D$55,計算リスト!$C$5,計算リスト!$C$6)</f>
        <v>×</v>
      </c>
      <c r="T500" s="34" t="str">
        <f>IF(R500&amp;S500=計算リスト!$C$5&amp;計算リスト!$C$5,計算リスト!$C$5,計算リスト!$C$6)</f>
        <v>×</v>
      </c>
      <c r="U500" s="34">
        <f>IF(T500=計算リスト!$C$5,MIN($D$57,Q500*$D$54),0)</f>
        <v>0</v>
      </c>
      <c r="V500" s="14"/>
      <c r="W500" s="1"/>
      <c r="X500" s="1"/>
      <c r="Y500" s="1"/>
      <c r="Z500" s="1"/>
      <c r="AA500" s="1"/>
    </row>
    <row r="501" spans="1:27" x14ac:dyDescent="0.15">
      <c r="A501" s="14"/>
      <c r="B501" s="17">
        <f t="shared" si="106"/>
        <v>57011</v>
      </c>
      <c r="C501" s="34">
        <f t="shared" si="107"/>
        <v>28</v>
      </c>
      <c r="D501" s="35">
        <f t="shared" si="98"/>
        <v>3.2000000000000002E-3</v>
      </c>
      <c r="E501" s="35" t="str">
        <f t="shared" si="97"/>
        <v/>
      </c>
      <c r="F501" s="35" t="str">
        <f t="shared" si="97"/>
        <v/>
      </c>
      <c r="G501" s="35" t="str">
        <f t="shared" si="97"/>
        <v/>
      </c>
      <c r="H501" s="35" t="str">
        <f t="shared" si="97"/>
        <v/>
      </c>
      <c r="I501" s="36" cm="1">
        <f t="array" ref="I501">_xlfn.IFS(H501&lt;&gt;"",H501,G501&lt;&gt;"",G501,F501&lt;&gt;"",F501,E501&lt;&gt;"",E501,D501&lt;&gt;"",D501)</f>
        <v>3.2000000000000002E-3</v>
      </c>
      <c r="J501" s="42">
        <f t="shared" si="99"/>
        <v>125854.55988056776</v>
      </c>
      <c r="K501" s="43">
        <f t="shared" si="100"/>
        <v>125854.55988056773</v>
      </c>
      <c r="L501" s="44">
        <f t="shared" si="104"/>
        <v>125854.55988056773</v>
      </c>
      <c r="M501" s="43">
        <f t="shared" si="105"/>
        <v>124918.46972493653</v>
      </c>
      <c r="N501" s="44">
        <f t="shared" si="95"/>
        <v>124918.46972493653</v>
      </c>
      <c r="O501" s="19">
        <f t="shared" si="101"/>
        <v>936.09015563120738</v>
      </c>
      <c r="P501" s="19">
        <f t="shared" si="102"/>
        <v>0</v>
      </c>
      <c r="Q501" s="45">
        <f t="shared" si="103"/>
        <v>3385419.613892091</v>
      </c>
      <c r="R501" s="34" t="str">
        <f>IF(MONTH(B501)=12,計算リスト!$C$5,計算リスト!$C$6)</f>
        <v>×</v>
      </c>
      <c r="S501" s="34" t="str">
        <f>IF(YEAR(B501)-YEAR($B$108)&lt;=$D$55,計算リスト!$C$5,計算リスト!$C$6)</f>
        <v>×</v>
      </c>
      <c r="T501" s="34" t="str">
        <f>IF(R501&amp;S501=計算リスト!$C$5&amp;計算リスト!$C$5,計算リスト!$C$5,計算リスト!$C$6)</f>
        <v>×</v>
      </c>
      <c r="U501" s="34">
        <f>IF(T501=計算リスト!$C$5,MIN($D$57,Q501*$D$54),0)</f>
        <v>0</v>
      </c>
      <c r="V501" s="14"/>
      <c r="W501" s="1"/>
      <c r="X501" s="1"/>
      <c r="Y501" s="1"/>
      <c r="Z501" s="1"/>
      <c r="AA501" s="1"/>
    </row>
    <row r="502" spans="1:27" x14ac:dyDescent="0.15">
      <c r="A502" s="14"/>
      <c r="B502" s="17">
        <f t="shared" si="106"/>
        <v>57040</v>
      </c>
      <c r="C502" s="34">
        <f t="shared" si="107"/>
        <v>27</v>
      </c>
      <c r="D502" s="35">
        <f t="shared" si="98"/>
        <v>3.2000000000000002E-3</v>
      </c>
      <c r="E502" s="35" t="str">
        <f t="shared" si="97"/>
        <v/>
      </c>
      <c r="F502" s="35" t="str">
        <f t="shared" si="97"/>
        <v/>
      </c>
      <c r="G502" s="35" t="str">
        <f t="shared" si="97"/>
        <v/>
      </c>
      <c r="H502" s="35" t="str">
        <f t="shared" si="97"/>
        <v/>
      </c>
      <c r="I502" s="36" cm="1">
        <f t="array" ref="I502">_xlfn.IFS(H502&lt;&gt;"",H502,G502&lt;&gt;"",G502,F502&lt;&gt;"",F502,E502&lt;&gt;"",E502,D502&lt;&gt;"",D502)</f>
        <v>3.2000000000000002E-3</v>
      </c>
      <c r="J502" s="42">
        <f t="shared" si="99"/>
        <v>125854.55988056776</v>
      </c>
      <c r="K502" s="43">
        <f t="shared" si="100"/>
        <v>125854.55988056773</v>
      </c>
      <c r="L502" s="44">
        <f t="shared" si="104"/>
        <v>125854.55988056773</v>
      </c>
      <c r="M502" s="43">
        <f t="shared" si="105"/>
        <v>124951.78131686317</v>
      </c>
      <c r="N502" s="44">
        <f t="shared" si="95"/>
        <v>124951.78131686317</v>
      </c>
      <c r="O502" s="19">
        <f t="shared" si="101"/>
        <v>902.77856370455766</v>
      </c>
      <c r="P502" s="19">
        <f t="shared" si="102"/>
        <v>0</v>
      </c>
      <c r="Q502" s="45">
        <f t="shared" si="103"/>
        <v>3260467.8325752276</v>
      </c>
      <c r="R502" s="34" t="str">
        <f>IF(MONTH(B502)=12,計算リスト!$C$5,計算リスト!$C$6)</f>
        <v>×</v>
      </c>
      <c r="S502" s="34" t="str">
        <f>IF(YEAR(B502)-YEAR($B$108)&lt;=$D$55,計算リスト!$C$5,計算リスト!$C$6)</f>
        <v>×</v>
      </c>
      <c r="T502" s="34" t="str">
        <f>IF(R502&amp;S502=計算リスト!$C$5&amp;計算リスト!$C$5,計算リスト!$C$5,計算リスト!$C$6)</f>
        <v>×</v>
      </c>
      <c r="U502" s="34">
        <f>IF(T502=計算リスト!$C$5,MIN($D$57,Q502*$D$54),0)</f>
        <v>0</v>
      </c>
      <c r="V502" s="14"/>
      <c r="W502" s="1"/>
      <c r="X502" s="1"/>
      <c r="Y502" s="1"/>
      <c r="Z502" s="1"/>
      <c r="AA502" s="1"/>
    </row>
    <row r="503" spans="1:27" x14ac:dyDescent="0.15">
      <c r="A503" s="14"/>
      <c r="B503" s="17">
        <f t="shared" si="106"/>
        <v>57071</v>
      </c>
      <c r="C503" s="34">
        <f t="shared" si="107"/>
        <v>26</v>
      </c>
      <c r="D503" s="35">
        <f t="shared" si="98"/>
        <v>3.2000000000000002E-3</v>
      </c>
      <c r="E503" s="35" t="str">
        <f t="shared" si="97"/>
        <v/>
      </c>
      <c r="F503" s="35" t="str">
        <f t="shared" si="97"/>
        <v/>
      </c>
      <c r="G503" s="35" t="str">
        <f t="shared" si="97"/>
        <v/>
      </c>
      <c r="H503" s="35" t="str">
        <f t="shared" si="97"/>
        <v/>
      </c>
      <c r="I503" s="36" cm="1">
        <f t="array" ref="I503">_xlfn.IFS(H503&lt;&gt;"",H503,G503&lt;&gt;"",G503,F503&lt;&gt;"",F503,E503&lt;&gt;"",E503,D503&lt;&gt;"",D503)</f>
        <v>3.2000000000000002E-3</v>
      </c>
      <c r="J503" s="42">
        <f t="shared" si="99"/>
        <v>125854.55988056776</v>
      </c>
      <c r="K503" s="43">
        <f t="shared" si="100"/>
        <v>125854.55988056771</v>
      </c>
      <c r="L503" s="44">
        <f t="shared" si="104"/>
        <v>125854.55988056771</v>
      </c>
      <c r="M503" s="43">
        <f t="shared" si="105"/>
        <v>124985.10179188098</v>
      </c>
      <c r="N503" s="44">
        <f t="shared" si="95"/>
        <v>124985.10179188098</v>
      </c>
      <c r="O503" s="19">
        <f t="shared" si="101"/>
        <v>869.45808868672736</v>
      </c>
      <c r="P503" s="19">
        <f t="shared" si="102"/>
        <v>0</v>
      </c>
      <c r="Q503" s="45">
        <f t="shared" si="103"/>
        <v>3135482.7307833466</v>
      </c>
      <c r="R503" s="34" t="str">
        <f>IF(MONTH(B503)=12,計算リスト!$C$5,計算リスト!$C$6)</f>
        <v>×</v>
      </c>
      <c r="S503" s="34" t="str">
        <f>IF(YEAR(B503)-YEAR($B$108)&lt;=$D$55,計算リスト!$C$5,計算リスト!$C$6)</f>
        <v>×</v>
      </c>
      <c r="T503" s="34" t="str">
        <f>IF(R503&amp;S503=計算リスト!$C$5&amp;計算リスト!$C$5,計算リスト!$C$5,計算リスト!$C$6)</f>
        <v>×</v>
      </c>
      <c r="U503" s="34">
        <f>IF(T503=計算リスト!$C$5,MIN($D$57,Q503*$D$54),0)</f>
        <v>0</v>
      </c>
      <c r="V503" s="14"/>
      <c r="W503" s="1"/>
      <c r="X503" s="1"/>
      <c r="Y503" s="1"/>
      <c r="Z503" s="1"/>
      <c r="AA503" s="1"/>
    </row>
    <row r="504" spans="1:27" x14ac:dyDescent="0.15">
      <c r="A504" s="14"/>
      <c r="B504" s="17">
        <f t="shared" si="106"/>
        <v>57101</v>
      </c>
      <c r="C504" s="34">
        <f t="shared" si="107"/>
        <v>25</v>
      </c>
      <c r="D504" s="35">
        <f t="shared" si="98"/>
        <v>3.2000000000000002E-3</v>
      </c>
      <c r="E504" s="35" t="str">
        <f t="shared" si="97"/>
        <v/>
      </c>
      <c r="F504" s="35" t="str">
        <f t="shared" si="97"/>
        <v/>
      </c>
      <c r="G504" s="35" t="str">
        <f t="shared" si="97"/>
        <v/>
      </c>
      <c r="H504" s="35" t="str">
        <f t="shared" si="97"/>
        <v/>
      </c>
      <c r="I504" s="36" cm="1">
        <f t="array" ref="I504">_xlfn.IFS(H504&lt;&gt;"",H504,G504&lt;&gt;"",G504,F504&lt;&gt;"",F504,E504&lt;&gt;"",E504,D504&lt;&gt;"",D504)</f>
        <v>3.2000000000000002E-3</v>
      </c>
      <c r="J504" s="42">
        <f t="shared" si="99"/>
        <v>125854.55988056776</v>
      </c>
      <c r="K504" s="43">
        <f t="shared" si="100"/>
        <v>125854.55988056771</v>
      </c>
      <c r="L504" s="44">
        <f t="shared" si="104"/>
        <v>125854.55988056771</v>
      </c>
      <c r="M504" s="43">
        <f t="shared" si="105"/>
        <v>125018.43115235883</v>
      </c>
      <c r="N504" s="44">
        <f t="shared" si="95"/>
        <v>125018.43115235883</v>
      </c>
      <c r="O504" s="19">
        <f t="shared" si="101"/>
        <v>836.12872820889243</v>
      </c>
      <c r="P504" s="19">
        <f t="shared" si="102"/>
        <v>0</v>
      </c>
      <c r="Q504" s="45">
        <f t="shared" si="103"/>
        <v>3010464.2996309879</v>
      </c>
      <c r="R504" s="34" t="str">
        <f>IF(MONTH(B504)=12,計算リスト!$C$5,計算リスト!$C$6)</f>
        <v>×</v>
      </c>
      <c r="S504" s="34" t="str">
        <f>IF(YEAR(B504)-YEAR($B$108)&lt;=$D$55,計算リスト!$C$5,計算リスト!$C$6)</f>
        <v>×</v>
      </c>
      <c r="T504" s="34" t="str">
        <f>IF(R504&amp;S504=計算リスト!$C$5&amp;計算リスト!$C$5,計算リスト!$C$5,計算リスト!$C$6)</f>
        <v>×</v>
      </c>
      <c r="U504" s="34">
        <f>IF(T504=計算リスト!$C$5,MIN($D$57,Q504*$D$54),0)</f>
        <v>0</v>
      </c>
      <c r="V504" s="14"/>
      <c r="W504" s="1"/>
      <c r="X504" s="1"/>
      <c r="Y504" s="1"/>
      <c r="Z504" s="1"/>
      <c r="AA504" s="1"/>
    </row>
    <row r="505" spans="1:27" x14ac:dyDescent="0.15">
      <c r="A505" s="14"/>
      <c r="B505" s="17">
        <f t="shared" si="106"/>
        <v>57132</v>
      </c>
      <c r="C505" s="34">
        <f t="shared" si="107"/>
        <v>24</v>
      </c>
      <c r="D505" s="35">
        <f t="shared" si="98"/>
        <v>3.2000000000000002E-3</v>
      </c>
      <c r="E505" s="35" t="str">
        <f t="shared" si="97"/>
        <v/>
      </c>
      <c r="F505" s="35" t="str">
        <f t="shared" si="97"/>
        <v/>
      </c>
      <c r="G505" s="35" t="str">
        <f t="shared" si="97"/>
        <v/>
      </c>
      <c r="H505" s="35" t="str">
        <f t="shared" si="97"/>
        <v/>
      </c>
      <c r="I505" s="36" cm="1">
        <f t="array" ref="I505">_xlfn.IFS(H505&lt;&gt;"",H505,G505&lt;&gt;"",G505,F505&lt;&gt;"",F505,E505&lt;&gt;"",E505,D505&lt;&gt;"",D505)</f>
        <v>3.2000000000000002E-3</v>
      </c>
      <c r="J505" s="42">
        <f t="shared" si="99"/>
        <v>125854.55988056776</v>
      </c>
      <c r="K505" s="43">
        <f t="shared" si="100"/>
        <v>125854.55988056773</v>
      </c>
      <c r="L505" s="44">
        <f t="shared" si="104"/>
        <v>125854.55988056773</v>
      </c>
      <c r="M505" s="43">
        <f t="shared" si="105"/>
        <v>125051.76940066613</v>
      </c>
      <c r="N505" s="44">
        <f t="shared" si="95"/>
        <v>125051.76940066613</v>
      </c>
      <c r="O505" s="19">
        <f t="shared" si="101"/>
        <v>802.79047990159677</v>
      </c>
      <c r="P505" s="19">
        <f t="shared" si="102"/>
        <v>0</v>
      </c>
      <c r="Q505" s="45">
        <f t="shared" si="103"/>
        <v>2885412.5302303219</v>
      </c>
      <c r="R505" s="34" t="str">
        <f>IF(MONTH(B505)=12,計算リスト!$C$5,計算リスト!$C$6)</f>
        <v>×</v>
      </c>
      <c r="S505" s="34" t="str">
        <f>IF(YEAR(B505)-YEAR($B$108)&lt;=$D$55,計算リスト!$C$5,計算リスト!$C$6)</f>
        <v>×</v>
      </c>
      <c r="T505" s="34" t="str">
        <f>IF(R505&amp;S505=計算リスト!$C$5&amp;計算リスト!$C$5,計算リスト!$C$5,計算リスト!$C$6)</f>
        <v>×</v>
      </c>
      <c r="U505" s="34">
        <f>IF(T505=計算リスト!$C$5,MIN($D$57,Q505*$D$54),0)</f>
        <v>0</v>
      </c>
      <c r="V505" s="14"/>
      <c r="W505" s="1"/>
      <c r="X505" s="1"/>
      <c r="Y505" s="1"/>
      <c r="Z505" s="1"/>
      <c r="AA505" s="1"/>
    </row>
    <row r="506" spans="1:27" x14ac:dyDescent="0.15">
      <c r="A506" s="14"/>
      <c r="B506" s="17">
        <f t="shared" si="106"/>
        <v>57162</v>
      </c>
      <c r="C506" s="34">
        <f t="shared" si="107"/>
        <v>23</v>
      </c>
      <c r="D506" s="35">
        <f t="shared" si="98"/>
        <v>3.2000000000000002E-3</v>
      </c>
      <c r="E506" s="35" t="str">
        <f t="shared" si="97"/>
        <v/>
      </c>
      <c r="F506" s="35" t="str">
        <f t="shared" si="97"/>
        <v/>
      </c>
      <c r="G506" s="35" t="str">
        <f t="shared" si="97"/>
        <v/>
      </c>
      <c r="H506" s="35" t="str">
        <f t="shared" si="97"/>
        <v/>
      </c>
      <c r="I506" s="36" cm="1">
        <f t="array" ref="I506">_xlfn.IFS(H506&lt;&gt;"",H506,G506&lt;&gt;"",G506,F506&lt;&gt;"",F506,E506&lt;&gt;"",E506,D506&lt;&gt;"",D506)</f>
        <v>3.2000000000000002E-3</v>
      </c>
      <c r="J506" s="42">
        <f t="shared" si="99"/>
        <v>125854.55988056776</v>
      </c>
      <c r="K506" s="43">
        <f t="shared" si="100"/>
        <v>125854.55988056774</v>
      </c>
      <c r="L506" s="44">
        <f t="shared" si="104"/>
        <v>125854.55988056774</v>
      </c>
      <c r="M506" s="43">
        <f t="shared" si="105"/>
        <v>125085.11653917299</v>
      </c>
      <c r="N506" s="44">
        <f t="shared" si="95"/>
        <v>125085.11653917299</v>
      </c>
      <c r="O506" s="19">
        <f t="shared" si="101"/>
        <v>769.44334139475257</v>
      </c>
      <c r="P506" s="19">
        <f t="shared" si="102"/>
        <v>0</v>
      </c>
      <c r="Q506" s="45">
        <f t="shared" si="103"/>
        <v>2760327.4136911491</v>
      </c>
      <c r="R506" s="34" t="str">
        <f>IF(MONTH(B506)=12,計算リスト!$C$5,計算リスト!$C$6)</f>
        <v>×</v>
      </c>
      <c r="S506" s="34" t="str">
        <f>IF(YEAR(B506)-YEAR($B$108)&lt;=$D$55,計算リスト!$C$5,計算リスト!$C$6)</f>
        <v>×</v>
      </c>
      <c r="T506" s="34" t="str">
        <f>IF(R506&amp;S506=計算リスト!$C$5&amp;計算リスト!$C$5,計算リスト!$C$5,計算リスト!$C$6)</f>
        <v>×</v>
      </c>
      <c r="U506" s="34">
        <f>IF(T506=計算リスト!$C$5,MIN($D$57,Q506*$D$54),0)</f>
        <v>0</v>
      </c>
      <c r="V506" s="14"/>
      <c r="W506" s="1"/>
      <c r="X506" s="1"/>
      <c r="Y506" s="1"/>
      <c r="Z506" s="1"/>
      <c r="AA506" s="1"/>
    </row>
    <row r="507" spans="1:27" x14ac:dyDescent="0.15">
      <c r="A507" s="14"/>
      <c r="B507" s="17">
        <f t="shared" si="106"/>
        <v>57193</v>
      </c>
      <c r="C507" s="34">
        <f t="shared" si="107"/>
        <v>22</v>
      </c>
      <c r="D507" s="35">
        <f t="shared" si="98"/>
        <v>3.2000000000000002E-3</v>
      </c>
      <c r="E507" s="35" t="str">
        <f t="shared" si="97"/>
        <v/>
      </c>
      <c r="F507" s="35" t="str">
        <f t="shared" si="97"/>
        <v/>
      </c>
      <c r="G507" s="35" t="str">
        <f t="shared" si="97"/>
        <v/>
      </c>
      <c r="H507" s="35" t="str">
        <f t="shared" si="97"/>
        <v/>
      </c>
      <c r="I507" s="36" cm="1">
        <f t="array" ref="I507">_xlfn.IFS(H507&lt;&gt;"",H507,G507&lt;&gt;"",G507,F507&lt;&gt;"",F507,E507&lt;&gt;"",E507,D507&lt;&gt;"",D507)</f>
        <v>3.2000000000000002E-3</v>
      </c>
      <c r="J507" s="42">
        <f t="shared" si="99"/>
        <v>125854.55988056776</v>
      </c>
      <c r="K507" s="43">
        <f t="shared" si="100"/>
        <v>125854.55988056776</v>
      </c>
      <c r="L507" s="44">
        <f t="shared" si="104"/>
        <v>125854.55988056776</v>
      </c>
      <c r="M507" s="43">
        <f t="shared" si="105"/>
        <v>125118.47257025012</v>
      </c>
      <c r="N507" s="44">
        <f t="shared" si="95"/>
        <v>125118.47257025012</v>
      </c>
      <c r="O507" s="19">
        <f t="shared" si="101"/>
        <v>736.08731031763978</v>
      </c>
      <c r="P507" s="19">
        <f t="shared" si="102"/>
        <v>0</v>
      </c>
      <c r="Q507" s="45">
        <f t="shared" si="103"/>
        <v>2635208.9411208988</v>
      </c>
      <c r="R507" s="34" t="str">
        <f>IF(MONTH(B507)=12,計算リスト!$C$5,計算リスト!$C$6)</f>
        <v>×</v>
      </c>
      <c r="S507" s="34" t="str">
        <f>IF(YEAR(B507)-YEAR($B$108)&lt;=$D$55,計算リスト!$C$5,計算リスト!$C$6)</f>
        <v>×</v>
      </c>
      <c r="T507" s="34" t="str">
        <f>IF(R507&amp;S507=計算リスト!$C$5&amp;計算リスト!$C$5,計算リスト!$C$5,計算リスト!$C$6)</f>
        <v>×</v>
      </c>
      <c r="U507" s="34">
        <f>IF(T507=計算リスト!$C$5,MIN($D$57,Q507*$D$54),0)</f>
        <v>0</v>
      </c>
      <c r="V507" s="14"/>
      <c r="W507" s="1"/>
      <c r="X507" s="1"/>
      <c r="Y507" s="1"/>
      <c r="Z507" s="1"/>
      <c r="AA507" s="1"/>
    </row>
    <row r="508" spans="1:27" x14ac:dyDescent="0.15">
      <c r="A508" s="14"/>
      <c r="B508" s="17">
        <f t="shared" si="106"/>
        <v>57224</v>
      </c>
      <c r="C508" s="34">
        <f t="shared" si="107"/>
        <v>21</v>
      </c>
      <c r="D508" s="35">
        <f t="shared" si="98"/>
        <v>3.2000000000000002E-3</v>
      </c>
      <c r="E508" s="35" t="str">
        <f t="shared" ref="E508:H527" si="108">IF(F$36&lt;&gt;"",IF($B508&gt;=F$36,F$41,""),"")</f>
        <v/>
      </c>
      <c r="F508" s="35" t="str">
        <f t="shared" si="108"/>
        <v/>
      </c>
      <c r="G508" s="35" t="str">
        <f t="shared" si="108"/>
        <v/>
      </c>
      <c r="H508" s="35" t="str">
        <f t="shared" si="108"/>
        <v/>
      </c>
      <c r="I508" s="36" cm="1">
        <f t="array" ref="I508">_xlfn.IFS(H508&lt;&gt;"",H508,G508&lt;&gt;"",G508,F508&lt;&gt;"",F508,E508&lt;&gt;"",E508,D508&lt;&gt;"",D508)</f>
        <v>3.2000000000000002E-3</v>
      </c>
      <c r="J508" s="42">
        <f t="shared" si="99"/>
        <v>125854.55988056776</v>
      </c>
      <c r="K508" s="43">
        <f t="shared" si="100"/>
        <v>125854.55988056776</v>
      </c>
      <c r="L508" s="44">
        <f t="shared" si="104"/>
        <v>125854.55988056776</v>
      </c>
      <c r="M508" s="43">
        <f t="shared" si="105"/>
        <v>125151.83749626885</v>
      </c>
      <c r="N508" s="44">
        <f t="shared" si="95"/>
        <v>125151.83749626885</v>
      </c>
      <c r="O508" s="19">
        <f t="shared" si="101"/>
        <v>702.72238429890638</v>
      </c>
      <c r="P508" s="19">
        <f t="shared" si="102"/>
        <v>0</v>
      </c>
      <c r="Q508" s="45">
        <f t="shared" si="103"/>
        <v>2510057.1036246298</v>
      </c>
      <c r="R508" s="34" t="str">
        <f>IF(MONTH(B508)=12,計算リスト!$C$5,計算リスト!$C$6)</f>
        <v>×</v>
      </c>
      <c r="S508" s="34" t="str">
        <f>IF(YEAR(B508)-YEAR($B$108)&lt;=$D$55,計算リスト!$C$5,計算リスト!$C$6)</f>
        <v>×</v>
      </c>
      <c r="T508" s="34" t="str">
        <f>IF(R508&amp;S508=計算リスト!$C$5&amp;計算リスト!$C$5,計算リスト!$C$5,計算リスト!$C$6)</f>
        <v>×</v>
      </c>
      <c r="U508" s="34">
        <f>IF(T508=計算リスト!$C$5,MIN($D$57,Q508*$D$54),0)</f>
        <v>0</v>
      </c>
      <c r="V508" s="14"/>
      <c r="W508" s="1"/>
      <c r="X508" s="1"/>
      <c r="Y508" s="1"/>
      <c r="Z508" s="1"/>
      <c r="AA508" s="1"/>
    </row>
    <row r="509" spans="1:27" x14ac:dyDescent="0.15">
      <c r="A509" s="14"/>
      <c r="B509" s="17">
        <f t="shared" si="106"/>
        <v>57254</v>
      </c>
      <c r="C509" s="34">
        <f t="shared" si="107"/>
        <v>20</v>
      </c>
      <c r="D509" s="35">
        <f t="shared" si="98"/>
        <v>3.2000000000000002E-3</v>
      </c>
      <c r="E509" s="35" t="str">
        <f t="shared" si="108"/>
        <v/>
      </c>
      <c r="F509" s="35" t="str">
        <f t="shared" si="108"/>
        <v/>
      </c>
      <c r="G509" s="35" t="str">
        <f t="shared" si="108"/>
        <v/>
      </c>
      <c r="H509" s="35" t="str">
        <f t="shared" si="108"/>
        <v/>
      </c>
      <c r="I509" s="36" cm="1">
        <f t="array" ref="I509">_xlfn.IFS(H509&lt;&gt;"",H509,G509&lt;&gt;"",G509,F509&lt;&gt;"",F509,E509&lt;&gt;"",E509,D509&lt;&gt;"",D509)</f>
        <v>3.2000000000000002E-3</v>
      </c>
      <c r="J509" s="42">
        <f t="shared" si="99"/>
        <v>125854.55988056776</v>
      </c>
      <c r="K509" s="43">
        <f t="shared" si="100"/>
        <v>125854.55988056773</v>
      </c>
      <c r="L509" s="44">
        <f t="shared" si="104"/>
        <v>125854.55988056773</v>
      </c>
      <c r="M509" s="43">
        <f t="shared" si="105"/>
        <v>125185.21131960116</v>
      </c>
      <c r="N509" s="44">
        <f t="shared" si="95"/>
        <v>125185.21131960116</v>
      </c>
      <c r="O509" s="19">
        <f t="shared" si="101"/>
        <v>669.34856096656802</v>
      </c>
      <c r="P509" s="19">
        <f t="shared" si="102"/>
        <v>0</v>
      </c>
      <c r="Q509" s="45">
        <f t="shared" si="103"/>
        <v>2384871.8923050286</v>
      </c>
      <c r="R509" s="34" t="str">
        <f>IF(MONTH(B509)=12,計算リスト!$C$5,計算リスト!$C$6)</f>
        <v>×</v>
      </c>
      <c r="S509" s="34" t="str">
        <f>IF(YEAR(B509)-YEAR($B$108)&lt;=$D$55,計算リスト!$C$5,計算リスト!$C$6)</f>
        <v>×</v>
      </c>
      <c r="T509" s="34" t="str">
        <f>IF(R509&amp;S509=計算リスト!$C$5&amp;計算リスト!$C$5,計算リスト!$C$5,計算リスト!$C$6)</f>
        <v>×</v>
      </c>
      <c r="U509" s="34">
        <f>IF(T509=計算リスト!$C$5,MIN($D$57,Q509*$D$54),0)</f>
        <v>0</v>
      </c>
      <c r="V509" s="14"/>
      <c r="W509" s="1"/>
      <c r="X509" s="1"/>
      <c r="Y509" s="1"/>
      <c r="Z509" s="1"/>
      <c r="AA509" s="1"/>
    </row>
    <row r="510" spans="1:27" x14ac:dyDescent="0.15">
      <c r="A510" s="14"/>
      <c r="B510" s="17">
        <f t="shared" si="106"/>
        <v>57285</v>
      </c>
      <c r="C510" s="34">
        <f t="shared" si="107"/>
        <v>19</v>
      </c>
      <c r="D510" s="35">
        <f t="shared" si="98"/>
        <v>3.2000000000000002E-3</v>
      </c>
      <c r="E510" s="35" t="str">
        <f t="shared" si="108"/>
        <v/>
      </c>
      <c r="F510" s="35" t="str">
        <f t="shared" si="108"/>
        <v/>
      </c>
      <c r="G510" s="35" t="str">
        <f t="shared" si="108"/>
        <v/>
      </c>
      <c r="H510" s="35" t="str">
        <f t="shared" si="108"/>
        <v/>
      </c>
      <c r="I510" s="36" cm="1">
        <f t="array" ref="I510">_xlfn.IFS(H510&lt;&gt;"",H510,G510&lt;&gt;"",G510,F510&lt;&gt;"",F510,E510&lt;&gt;"",E510,D510&lt;&gt;"",D510)</f>
        <v>3.2000000000000002E-3</v>
      </c>
      <c r="J510" s="42">
        <f t="shared" si="99"/>
        <v>125854.55988056776</v>
      </c>
      <c r="K510" s="43">
        <f t="shared" si="100"/>
        <v>125854.55988056774</v>
      </c>
      <c r="L510" s="44">
        <f t="shared" si="104"/>
        <v>125854.55988056774</v>
      </c>
      <c r="M510" s="43">
        <f t="shared" si="105"/>
        <v>125218.59404261973</v>
      </c>
      <c r="N510" s="44">
        <f t="shared" si="95"/>
        <v>125218.59404261973</v>
      </c>
      <c r="O510" s="19">
        <f t="shared" si="101"/>
        <v>635.96583794800767</v>
      </c>
      <c r="P510" s="19">
        <f t="shared" si="102"/>
        <v>0</v>
      </c>
      <c r="Q510" s="45">
        <f t="shared" si="103"/>
        <v>2259653.2982624089</v>
      </c>
      <c r="R510" s="34" t="str">
        <f>IF(MONTH(B510)=12,計算リスト!$C$5,計算リスト!$C$6)</f>
        <v>×</v>
      </c>
      <c r="S510" s="34" t="str">
        <f>IF(YEAR(B510)-YEAR($B$108)&lt;=$D$55,計算リスト!$C$5,計算リスト!$C$6)</f>
        <v>×</v>
      </c>
      <c r="T510" s="34" t="str">
        <f>IF(R510&amp;S510=計算リスト!$C$5&amp;計算リスト!$C$5,計算リスト!$C$5,計算リスト!$C$6)</f>
        <v>×</v>
      </c>
      <c r="U510" s="34">
        <f>IF(T510=計算リスト!$C$5,MIN($D$57,Q510*$D$54),0)</f>
        <v>0</v>
      </c>
      <c r="V510" s="14"/>
      <c r="W510" s="1"/>
      <c r="X510" s="1"/>
      <c r="Y510" s="1"/>
      <c r="Z510" s="1"/>
      <c r="AA510" s="1"/>
    </row>
    <row r="511" spans="1:27" x14ac:dyDescent="0.15">
      <c r="A511" s="14"/>
      <c r="B511" s="17">
        <f t="shared" si="106"/>
        <v>57315</v>
      </c>
      <c r="C511" s="34">
        <f t="shared" si="107"/>
        <v>18</v>
      </c>
      <c r="D511" s="35">
        <f t="shared" si="98"/>
        <v>3.2000000000000002E-3</v>
      </c>
      <c r="E511" s="35" t="str">
        <f t="shared" si="108"/>
        <v/>
      </c>
      <c r="F511" s="35" t="str">
        <f t="shared" si="108"/>
        <v/>
      </c>
      <c r="G511" s="35" t="str">
        <f t="shared" si="108"/>
        <v/>
      </c>
      <c r="H511" s="35" t="str">
        <f t="shared" si="108"/>
        <v/>
      </c>
      <c r="I511" s="36" cm="1">
        <f t="array" ref="I511">_xlfn.IFS(H511&lt;&gt;"",H511,G511&lt;&gt;"",G511,F511&lt;&gt;"",F511,E511&lt;&gt;"",E511,D511&lt;&gt;"",D511)</f>
        <v>3.2000000000000002E-3</v>
      </c>
      <c r="J511" s="42">
        <f t="shared" si="99"/>
        <v>125854.55988056776</v>
      </c>
      <c r="K511" s="43">
        <f t="shared" si="100"/>
        <v>125854.55988056774</v>
      </c>
      <c r="L511" s="44">
        <f t="shared" si="104"/>
        <v>125854.55988056774</v>
      </c>
      <c r="M511" s="43">
        <f t="shared" si="105"/>
        <v>125251.98566769777</v>
      </c>
      <c r="N511" s="44">
        <f t="shared" si="95"/>
        <v>125251.98566769777</v>
      </c>
      <c r="O511" s="19">
        <f t="shared" si="101"/>
        <v>602.57421286997578</v>
      </c>
      <c r="P511" s="19">
        <f t="shared" si="102"/>
        <v>0</v>
      </c>
      <c r="Q511" s="45">
        <f t="shared" si="103"/>
        <v>2134401.3125947113</v>
      </c>
      <c r="R511" s="34" t="str">
        <f>IF(MONTH(B511)=12,計算リスト!$C$5,計算リスト!$C$6)</f>
        <v>○</v>
      </c>
      <c r="S511" s="34" t="str">
        <f>IF(YEAR(B511)-YEAR($B$108)&lt;=$D$55,計算リスト!$C$5,計算リスト!$C$6)</f>
        <v>×</v>
      </c>
      <c r="T511" s="34" t="str">
        <f>IF(R511&amp;S511=計算リスト!$C$5&amp;計算リスト!$C$5,計算リスト!$C$5,計算リスト!$C$6)</f>
        <v>×</v>
      </c>
      <c r="U511" s="34">
        <f>IF(T511=計算リスト!$C$5,MIN($D$57,Q511*$D$54),0)</f>
        <v>0</v>
      </c>
      <c r="V511" s="14"/>
      <c r="W511" s="1"/>
      <c r="X511" s="1"/>
      <c r="Y511" s="1"/>
      <c r="Z511" s="1"/>
      <c r="AA511" s="1"/>
    </row>
    <row r="512" spans="1:27" x14ac:dyDescent="0.15">
      <c r="A512" s="14"/>
      <c r="B512" s="17">
        <f t="shared" si="106"/>
        <v>57346</v>
      </c>
      <c r="C512" s="34">
        <f t="shared" si="107"/>
        <v>17</v>
      </c>
      <c r="D512" s="35">
        <f t="shared" si="98"/>
        <v>3.2000000000000002E-3</v>
      </c>
      <c r="E512" s="35" t="str">
        <f t="shared" si="108"/>
        <v/>
      </c>
      <c r="F512" s="35" t="str">
        <f t="shared" si="108"/>
        <v/>
      </c>
      <c r="G512" s="35" t="str">
        <f t="shared" si="108"/>
        <v/>
      </c>
      <c r="H512" s="35" t="str">
        <f t="shared" si="108"/>
        <v/>
      </c>
      <c r="I512" s="36" cm="1">
        <f t="array" ref="I512">_xlfn.IFS(H512&lt;&gt;"",H512,G512&lt;&gt;"",G512,F512&lt;&gt;"",F512,E512&lt;&gt;"",E512,D512&lt;&gt;"",D512)</f>
        <v>3.2000000000000002E-3</v>
      </c>
      <c r="J512" s="42">
        <f t="shared" si="99"/>
        <v>125854.55988056776</v>
      </c>
      <c r="K512" s="43">
        <f t="shared" si="100"/>
        <v>125854.55988056773</v>
      </c>
      <c r="L512" s="44">
        <f t="shared" si="104"/>
        <v>125854.55988056773</v>
      </c>
      <c r="M512" s="43">
        <f t="shared" si="105"/>
        <v>125285.38619720914</v>
      </c>
      <c r="N512" s="44">
        <f t="shared" ref="N512:N528" si="109">L512-O512</f>
        <v>125285.38619720914</v>
      </c>
      <c r="O512" s="19">
        <f t="shared" si="101"/>
        <v>569.17368335858976</v>
      </c>
      <c r="P512" s="19">
        <f t="shared" si="102"/>
        <v>0</v>
      </c>
      <c r="Q512" s="45">
        <f t="shared" si="103"/>
        <v>2009115.9263975022</v>
      </c>
      <c r="R512" s="34" t="str">
        <f>IF(MONTH(B512)=12,計算リスト!$C$5,計算リスト!$C$6)</f>
        <v>×</v>
      </c>
      <c r="S512" s="34" t="str">
        <f>IF(YEAR(B512)-YEAR($B$108)&lt;=$D$55,計算リスト!$C$5,計算リスト!$C$6)</f>
        <v>×</v>
      </c>
      <c r="T512" s="34" t="str">
        <f>IF(R512&amp;S512=計算リスト!$C$5&amp;計算リスト!$C$5,計算リスト!$C$5,計算リスト!$C$6)</f>
        <v>×</v>
      </c>
      <c r="U512" s="34">
        <f>IF(T512=計算リスト!$C$5,MIN($D$57,Q512*$D$54),0)</f>
        <v>0</v>
      </c>
      <c r="V512" s="14"/>
      <c r="W512" s="1"/>
      <c r="X512" s="1"/>
      <c r="Y512" s="1"/>
      <c r="Z512" s="1"/>
      <c r="AA512" s="1"/>
    </row>
    <row r="513" spans="1:27" x14ac:dyDescent="0.15">
      <c r="A513" s="14"/>
      <c r="B513" s="17">
        <f t="shared" si="106"/>
        <v>57377</v>
      </c>
      <c r="C513" s="34">
        <f t="shared" si="107"/>
        <v>16</v>
      </c>
      <c r="D513" s="35">
        <f t="shared" si="98"/>
        <v>3.2000000000000002E-3</v>
      </c>
      <c r="E513" s="35" t="str">
        <f t="shared" si="108"/>
        <v/>
      </c>
      <c r="F513" s="35" t="str">
        <f t="shared" si="108"/>
        <v/>
      </c>
      <c r="G513" s="35" t="str">
        <f t="shared" si="108"/>
        <v/>
      </c>
      <c r="H513" s="35" t="str">
        <f t="shared" si="108"/>
        <v/>
      </c>
      <c r="I513" s="36" cm="1">
        <f t="array" ref="I513">_xlfn.IFS(H513&lt;&gt;"",H513,G513&lt;&gt;"",G513,F513&lt;&gt;"",F513,E513&lt;&gt;"",E513,D513&lt;&gt;"",D513)</f>
        <v>3.2000000000000002E-3</v>
      </c>
      <c r="J513" s="42">
        <f t="shared" si="99"/>
        <v>125854.55988056776</v>
      </c>
      <c r="K513" s="43">
        <f t="shared" si="100"/>
        <v>125854.55988056776</v>
      </c>
      <c r="L513" s="44">
        <f t="shared" si="104"/>
        <v>125854.55988056776</v>
      </c>
      <c r="M513" s="43">
        <f t="shared" si="105"/>
        <v>125318.79563352843</v>
      </c>
      <c r="N513" s="44">
        <f t="shared" si="109"/>
        <v>125318.79563352843</v>
      </c>
      <c r="O513" s="19">
        <f t="shared" si="101"/>
        <v>535.7642470393339</v>
      </c>
      <c r="P513" s="19">
        <f t="shared" si="102"/>
        <v>0</v>
      </c>
      <c r="Q513" s="45">
        <f t="shared" si="103"/>
        <v>1883797.1307639738</v>
      </c>
      <c r="R513" s="34" t="str">
        <f>IF(MONTH(B513)=12,計算リスト!$C$5,計算リスト!$C$6)</f>
        <v>×</v>
      </c>
      <c r="S513" s="34" t="str">
        <f>IF(YEAR(B513)-YEAR($B$108)&lt;=$D$55,計算リスト!$C$5,計算リスト!$C$6)</f>
        <v>×</v>
      </c>
      <c r="T513" s="34" t="str">
        <f>IF(R513&amp;S513=計算リスト!$C$5&amp;計算リスト!$C$5,計算リスト!$C$5,計算リスト!$C$6)</f>
        <v>×</v>
      </c>
      <c r="U513" s="34">
        <f>IF(T513=計算リスト!$C$5,MIN($D$57,Q513*$D$54),0)</f>
        <v>0</v>
      </c>
      <c r="V513" s="14"/>
      <c r="W513" s="1"/>
      <c r="X513" s="1"/>
      <c r="Y513" s="1"/>
      <c r="Z513" s="1"/>
      <c r="AA513" s="1"/>
    </row>
    <row r="514" spans="1:27" x14ac:dyDescent="0.15">
      <c r="A514" s="14"/>
      <c r="B514" s="17">
        <f t="shared" si="106"/>
        <v>57405</v>
      </c>
      <c r="C514" s="34">
        <f t="shared" si="107"/>
        <v>15</v>
      </c>
      <c r="D514" s="35">
        <f t="shared" si="98"/>
        <v>3.2000000000000002E-3</v>
      </c>
      <c r="E514" s="35" t="str">
        <f t="shared" si="108"/>
        <v/>
      </c>
      <c r="F514" s="35" t="str">
        <f t="shared" si="108"/>
        <v/>
      </c>
      <c r="G514" s="35" t="str">
        <f t="shared" si="108"/>
        <v/>
      </c>
      <c r="H514" s="35" t="str">
        <f t="shared" si="108"/>
        <v/>
      </c>
      <c r="I514" s="36" cm="1">
        <f t="array" ref="I514">_xlfn.IFS(H514&lt;&gt;"",H514,G514&lt;&gt;"",G514,F514&lt;&gt;"",F514,E514&lt;&gt;"",E514,D514&lt;&gt;"",D514)</f>
        <v>3.2000000000000002E-3</v>
      </c>
      <c r="J514" s="42">
        <f t="shared" si="99"/>
        <v>125854.55988056776</v>
      </c>
      <c r="K514" s="43">
        <f t="shared" si="100"/>
        <v>125854.55988056776</v>
      </c>
      <c r="L514" s="44">
        <f t="shared" si="104"/>
        <v>125854.55988056776</v>
      </c>
      <c r="M514" s="43">
        <f t="shared" si="105"/>
        <v>125352.2139790307</v>
      </c>
      <c r="N514" s="44">
        <f t="shared" si="109"/>
        <v>125352.2139790307</v>
      </c>
      <c r="O514" s="19">
        <f t="shared" si="101"/>
        <v>502.34590153705972</v>
      </c>
      <c r="P514" s="19">
        <f t="shared" si="102"/>
        <v>0</v>
      </c>
      <c r="Q514" s="45">
        <f t="shared" si="103"/>
        <v>1758444.9167849431</v>
      </c>
      <c r="R514" s="34" t="str">
        <f>IF(MONTH(B514)=12,計算リスト!$C$5,計算リスト!$C$6)</f>
        <v>×</v>
      </c>
      <c r="S514" s="34" t="str">
        <f>IF(YEAR(B514)-YEAR($B$108)&lt;=$D$55,計算リスト!$C$5,計算リスト!$C$6)</f>
        <v>×</v>
      </c>
      <c r="T514" s="34" t="str">
        <f>IF(R514&amp;S514=計算リスト!$C$5&amp;計算リスト!$C$5,計算リスト!$C$5,計算リスト!$C$6)</f>
        <v>×</v>
      </c>
      <c r="U514" s="34">
        <f>IF(T514=計算リスト!$C$5,MIN($D$57,Q514*$D$54),0)</f>
        <v>0</v>
      </c>
      <c r="V514" s="14"/>
      <c r="W514" s="1"/>
      <c r="X514" s="1"/>
      <c r="Y514" s="1"/>
      <c r="Z514" s="1"/>
      <c r="AA514" s="1"/>
    </row>
    <row r="515" spans="1:27" x14ac:dyDescent="0.15">
      <c r="A515" s="14"/>
      <c r="B515" s="17">
        <f t="shared" si="106"/>
        <v>57436</v>
      </c>
      <c r="C515" s="34">
        <f t="shared" si="107"/>
        <v>14</v>
      </c>
      <c r="D515" s="35">
        <f t="shared" si="98"/>
        <v>3.2000000000000002E-3</v>
      </c>
      <c r="E515" s="35" t="str">
        <f t="shared" si="108"/>
        <v/>
      </c>
      <c r="F515" s="35" t="str">
        <f t="shared" si="108"/>
        <v/>
      </c>
      <c r="G515" s="35" t="str">
        <f t="shared" si="108"/>
        <v/>
      </c>
      <c r="H515" s="35" t="str">
        <f t="shared" si="108"/>
        <v/>
      </c>
      <c r="I515" s="36" cm="1">
        <f t="array" ref="I515">_xlfn.IFS(H515&lt;&gt;"",H515,G515&lt;&gt;"",G515,F515&lt;&gt;"",F515,E515&lt;&gt;"",E515,D515&lt;&gt;"",D515)</f>
        <v>3.2000000000000002E-3</v>
      </c>
      <c r="J515" s="42">
        <f t="shared" si="99"/>
        <v>125854.55988056776</v>
      </c>
      <c r="K515" s="43">
        <f t="shared" si="100"/>
        <v>125854.55988056774</v>
      </c>
      <c r="L515" s="44">
        <f t="shared" si="104"/>
        <v>125854.55988056774</v>
      </c>
      <c r="M515" s="43">
        <f t="shared" si="105"/>
        <v>125385.64123609176</v>
      </c>
      <c r="N515" s="44">
        <f t="shared" si="109"/>
        <v>125385.64123609176</v>
      </c>
      <c r="O515" s="19">
        <f t="shared" si="101"/>
        <v>468.91864447598482</v>
      </c>
      <c r="P515" s="19">
        <f t="shared" si="102"/>
        <v>0</v>
      </c>
      <c r="Q515" s="45">
        <f t="shared" si="103"/>
        <v>1633059.2755488514</v>
      </c>
      <c r="R515" s="34" t="str">
        <f>IF(MONTH(B515)=12,計算リスト!$C$5,計算リスト!$C$6)</f>
        <v>×</v>
      </c>
      <c r="S515" s="34" t="str">
        <f>IF(YEAR(B515)-YEAR($B$108)&lt;=$D$55,計算リスト!$C$5,計算リスト!$C$6)</f>
        <v>×</v>
      </c>
      <c r="T515" s="34" t="str">
        <f>IF(R515&amp;S515=計算リスト!$C$5&amp;計算リスト!$C$5,計算リスト!$C$5,計算リスト!$C$6)</f>
        <v>×</v>
      </c>
      <c r="U515" s="34">
        <f>IF(T515=計算リスト!$C$5,MIN($D$57,Q515*$D$54),0)</f>
        <v>0</v>
      </c>
      <c r="V515" s="14"/>
      <c r="W515" s="1"/>
      <c r="X515" s="1"/>
      <c r="Y515" s="1"/>
      <c r="Z515" s="1"/>
      <c r="AA515" s="1"/>
    </row>
    <row r="516" spans="1:27" x14ac:dyDescent="0.15">
      <c r="A516" s="14"/>
      <c r="B516" s="17">
        <f t="shared" si="106"/>
        <v>57466</v>
      </c>
      <c r="C516" s="34">
        <f t="shared" si="107"/>
        <v>13</v>
      </c>
      <c r="D516" s="35">
        <f t="shared" si="98"/>
        <v>3.2000000000000002E-3</v>
      </c>
      <c r="E516" s="35" t="str">
        <f t="shared" si="108"/>
        <v/>
      </c>
      <c r="F516" s="35" t="str">
        <f t="shared" si="108"/>
        <v/>
      </c>
      <c r="G516" s="35" t="str">
        <f t="shared" si="108"/>
        <v/>
      </c>
      <c r="H516" s="35" t="str">
        <f t="shared" si="108"/>
        <v/>
      </c>
      <c r="I516" s="36" cm="1">
        <f t="array" ref="I516">_xlfn.IFS(H516&lt;&gt;"",H516,G516&lt;&gt;"",G516,F516&lt;&gt;"",F516,E516&lt;&gt;"",E516,D516&lt;&gt;"",D516)</f>
        <v>3.2000000000000002E-3</v>
      </c>
      <c r="J516" s="42">
        <f t="shared" si="99"/>
        <v>125854.55988056776</v>
      </c>
      <c r="K516" s="43">
        <f t="shared" si="100"/>
        <v>125854.55988056776</v>
      </c>
      <c r="L516" s="44">
        <f t="shared" si="104"/>
        <v>125854.55988056776</v>
      </c>
      <c r="M516" s="43">
        <f t="shared" si="105"/>
        <v>125419.07740708806</v>
      </c>
      <c r="N516" s="44">
        <f t="shared" si="109"/>
        <v>125419.07740708806</v>
      </c>
      <c r="O516" s="19">
        <f t="shared" si="101"/>
        <v>435.48247347969374</v>
      </c>
      <c r="P516" s="19">
        <f t="shared" si="102"/>
        <v>0</v>
      </c>
      <c r="Q516" s="45">
        <f t="shared" si="103"/>
        <v>1507640.1981417632</v>
      </c>
      <c r="R516" s="34" t="str">
        <f>IF(MONTH(B516)=12,計算リスト!$C$5,計算リスト!$C$6)</f>
        <v>×</v>
      </c>
      <c r="S516" s="34" t="str">
        <f>IF(YEAR(B516)-YEAR($B$108)&lt;=$D$55,計算リスト!$C$5,計算リスト!$C$6)</f>
        <v>×</v>
      </c>
      <c r="T516" s="34" t="str">
        <f>IF(R516&amp;S516=計算リスト!$C$5&amp;計算リスト!$C$5,計算リスト!$C$5,計算リスト!$C$6)</f>
        <v>×</v>
      </c>
      <c r="U516" s="34">
        <f>IF(T516=計算リスト!$C$5,MIN($D$57,Q516*$D$54),0)</f>
        <v>0</v>
      </c>
      <c r="V516" s="14"/>
      <c r="W516" s="1"/>
      <c r="X516" s="1"/>
      <c r="Y516" s="1"/>
      <c r="Z516" s="1"/>
      <c r="AA516" s="1"/>
    </row>
    <row r="517" spans="1:27" x14ac:dyDescent="0.15">
      <c r="A517" s="14"/>
      <c r="B517" s="17">
        <f t="shared" si="106"/>
        <v>57497</v>
      </c>
      <c r="C517" s="34">
        <f t="shared" si="107"/>
        <v>12</v>
      </c>
      <c r="D517" s="35">
        <f t="shared" si="98"/>
        <v>3.2000000000000002E-3</v>
      </c>
      <c r="E517" s="35" t="str">
        <f t="shared" si="108"/>
        <v/>
      </c>
      <c r="F517" s="35" t="str">
        <f t="shared" si="108"/>
        <v/>
      </c>
      <c r="G517" s="35" t="str">
        <f t="shared" si="108"/>
        <v/>
      </c>
      <c r="H517" s="35" t="str">
        <f t="shared" si="108"/>
        <v/>
      </c>
      <c r="I517" s="36" cm="1">
        <f t="array" ref="I517">_xlfn.IFS(H517&lt;&gt;"",H517,G517&lt;&gt;"",G517,F517&lt;&gt;"",F517,E517&lt;&gt;"",E517,D517&lt;&gt;"",D517)</f>
        <v>3.2000000000000002E-3</v>
      </c>
      <c r="J517" s="42">
        <f t="shared" si="99"/>
        <v>125854.55988056776</v>
      </c>
      <c r="K517" s="43">
        <f t="shared" si="100"/>
        <v>125854.55988056773</v>
      </c>
      <c r="L517" s="44">
        <f t="shared" si="104"/>
        <v>125854.55988056773</v>
      </c>
      <c r="M517" s="43">
        <f t="shared" si="105"/>
        <v>125452.52249439659</v>
      </c>
      <c r="N517" s="44">
        <f t="shared" si="109"/>
        <v>125452.52249439659</v>
      </c>
      <c r="O517" s="19">
        <f t="shared" si="101"/>
        <v>402.03738617113686</v>
      </c>
      <c r="P517" s="19">
        <f t="shared" si="102"/>
        <v>0</v>
      </c>
      <c r="Q517" s="45">
        <f t="shared" si="103"/>
        <v>1382187.6756473666</v>
      </c>
      <c r="R517" s="34" t="str">
        <f>IF(MONTH(B517)=12,計算リスト!$C$5,計算リスト!$C$6)</f>
        <v>×</v>
      </c>
      <c r="S517" s="34" t="str">
        <f>IF(YEAR(B517)-YEAR($B$108)&lt;=$D$55,計算リスト!$C$5,計算リスト!$C$6)</f>
        <v>×</v>
      </c>
      <c r="T517" s="34" t="str">
        <f>IF(R517&amp;S517=計算リスト!$C$5&amp;計算リスト!$C$5,計算リスト!$C$5,計算リスト!$C$6)</f>
        <v>×</v>
      </c>
      <c r="U517" s="34">
        <f>IF(T517=計算リスト!$C$5,MIN($D$57,Q517*$D$54),0)</f>
        <v>0</v>
      </c>
      <c r="V517" s="14"/>
      <c r="W517" s="1"/>
      <c r="X517" s="1"/>
      <c r="Y517" s="1"/>
      <c r="Z517" s="1"/>
      <c r="AA517" s="1"/>
    </row>
    <row r="518" spans="1:27" x14ac:dyDescent="0.15">
      <c r="A518" s="14"/>
      <c r="B518" s="17">
        <f t="shared" si="106"/>
        <v>57527</v>
      </c>
      <c r="C518" s="34">
        <f t="shared" si="107"/>
        <v>11</v>
      </c>
      <c r="D518" s="35">
        <f t="shared" si="98"/>
        <v>3.2000000000000002E-3</v>
      </c>
      <c r="E518" s="35" t="str">
        <f t="shared" si="108"/>
        <v/>
      </c>
      <c r="F518" s="35" t="str">
        <f t="shared" si="108"/>
        <v/>
      </c>
      <c r="G518" s="35" t="str">
        <f t="shared" si="108"/>
        <v/>
      </c>
      <c r="H518" s="35" t="str">
        <f t="shared" si="108"/>
        <v/>
      </c>
      <c r="I518" s="36" cm="1">
        <f t="array" ref="I518">_xlfn.IFS(H518&lt;&gt;"",H518,G518&lt;&gt;"",G518,F518&lt;&gt;"",F518,E518&lt;&gt;"",E518,D518&lt;&gt;"",D518)</f>
        <v>3.2000000000000002E-3</v>
      </c>
      <c r="J518" s="42">
        <f t="shared" si="99"/>
        <v>125854.55988056776</v>
      </c>
      <c r="K518" s="43">
        <f t="shared" si="100"/>
        <v>125854.55988056774</v>
      </c>
      <c r="L518" s="44">
        <f t="shared" si="104"/>
        <v>125854.55988056774</v>
      </c>
      <c r="M518" s="43">
        <f t="shared" si="105"/>
        <v>125485.97650039512</v>
      </c>
      <c r="N518" s="44">
        <f t="shared" si="109"/>
        <v>125485.97650039512</v>
      </c>
      <c r="O518" s="19">
        <f t="shared" si="101"/>
        <v>368.58338017263111</v>
      </c>
      <c r="P518" s="19">
        <f t="shared" si="102"/>
        <v>0</v>
      </c>
      <c r="Q518" s="45">
        <f t="shared" si="103"/>
        <v>1256701.6991469713</v>
      </c>
      <c r="R518" s="34" t="str">
        <f>IF(MONTH(B518)=12,計算リスト!$C$5,計算リスト!$C$6)</f>
        <v>×</v>
      </c>
      <c r="S518" s="34" t="str">
        <f>IF(YEAR(B518)-YEAR($B$108)&lt;=$D$55,計算リスト!$C$5,計算リスト!$C$6)</f>
        <v>×</v>
      </c>
      <c r="T518" s="34" t="str">
        <f>IF(R518&amp;S518=計算リスト!$C$5&amp;計算リスト!$C$5,計算リスト!$C$5,計算リスト!$C$6)</f>
        <v>×</v>
      </c>
      <c r="U518" s="34">
        <f>IF(T518=計算リスト!$C$5,MIN($D$57,Q518*$D$54),0)</f>
        <v>0</v>
      </c>
      <c r="V518" s="14"/>
      <c r="W518" s="1"/>
      <c r="X518" s="1"/>
      <c r="Y518" s="1"/>
      <c r="Z518" s="1"/>
      <c r="AA518" s="1"/>
    </row>
    <row r="519" spans="1:27" x14ac:dyDescent="0.15">
      <c r="A519" s="14"/>
      <c r="B519" s="17">
        <f t="shared" si="106"/>
        <v>57558</v>
      </c>
      <c r="C519" s="34">
        <f t="shared" si="107"/>
        <v>10</v>
      </c>
      <c r="D519" s="35">
        <f t="shared" si="98"/>
        <v>3.2000000000000002E-3</v>
      </c>
      <c r="E519" s="35" t="str">
        <f t="shared" si="108"/>
        <v/>
      </c>
      <c r="F519" s="35" t="str">
        <f t="shared" si="108"/>
        <v/>
      </c>
      <c r="G519" s="35" t="str">
        <f t="shared" si="108"/>
        <v/>
      </c>
      <c r="H519" s="35" t="str">
        <f t="shared" si="108"/>
        <v/>
      </c>
      <c r="I519" s="36" cm="1">
        <f t="array" ref="I519">_xlfn.IFS(H519&lt;&gt;"",H519,G519&lt;&gt;"",G519,F519&lt;&gt;"",F519,E519&lt;&gt;"",E519,D519&lt;&gt;"",D519)</f>
        <v>3.2000000000000002E-3</v>
      </c>
      <c r="J519" s="42">
        <f t="shared" si="99"/>
        <v>125854.55988056776</v>
      </c>
      <c r="K519" s="43">
        <f t="shared" si="100"/>
        <v>125854.55988056774</v>
      </c>
      <c r="L519" s="44">
        <f t="shared" si="104"/>
        <v>125854.55988056774</v>
      </c>
      <c r="M519" s="43">
        <f t="shared" si="105"/>
        <v>125519.43942746188</v>
      </c>
      <c r="N519" s="44">
        <f t="shared" si="109"/>
        <v>125519.43942746188</v>
      </c>
      <c r="O519" s="19">
        <f t="shared" si="101"/>
        <v>335.12045310585904</v>
      </c>
      <c r="P519" s="19">
        <f t="shared" si="102"/>
        <v>0</v>
      </c>
      <c r="Q519" s="45">
        <f t="shared" si="103"/>
        <v>1131182.2597195094</v>
      </c>
      <c r="R519" s="34" t="str">
        <f>IF(MONTH(B519)=12,計算リスト!$C$5,計算リスト!$C$6)</f>
        <v>×</v>
      </c>
      <c r="S519" s="34" t="str">
        <f>IF(YEAR(B519)-YEAR($B$108)&lt;=$D$55,計算リスト!$C$5,計算リスト!$C$6)</f>
        <v>×</v>
      </c>
      <c r="T519" s="34" t="str">
        <f>IF(R519&amp;S519=計算リスト!$C$5&amp;計算リスト!$C$5,計算リスト!$C$5,計算リスト!$C$6)</f>
        <v>×</v>
      </c>
      <c r="U519" s="34">
        <f>IF(T519=計算リスト!$C$5,MIN($D$57,Q519*$D$54),0)</f>
        <v>0</v>
      </c>
      <c r="V519" s="14"/>
      <c r="W519" s="1"/>
      <c r="X519" s="1"/>
      <c r="Y519" s="1"/>
      <c r="Z519" s="1"/>
      <c r="AA519" s="1"/>
    </row>
    <row r="520" spans="1:27" x14ac:dyDescent="0.15">
      <c r="A520" s="14"/>
      <c r="B520" s="17">
        <f t="shared" si="106"/>
        <v>57589</v>
      </c>
      <c r="C520" s="34">
        <f t="shared" si="107"/>
        <v>9</v>
      </c>
      <c r="D520" s="35">
        <f t="shared" si="98"/>
        <v>3.2000000000000002E-3</v>
      </c>
      <c r="E520" s="35" t="str">
        <f t="shared" si="108"/>
        <v/>
      </c>
      <c r="F520" s="35" t="str">
        <f t="shared" si="108"/>
        <v/>
      </c>
      <c r="G520" s="35" t="str">
        <f t="shared" si="108"/>
        <v/>
      </c>
      <c r="H520" s="35" t="str">
        <f t="shared" si="108"/>
        <v/>
      </c>
      <c r="I520" s="36" cm="1">
        <f t="array" ref="I520">_xlfn.IFS(H520&lt;&gt;"",H520,G520&lt;&gt;"",G520,F520&lt;&gt;"",F520,E520&lt;&gt;"",E520,D520&lt;&gt;"",D520)</f>
        <v>3.2000000000000002E-3</v>
      </c>
      <c r="J520" s="42">
        <f t="shared" si="99"/>
        <v>125854.55988056776</v>
      </c>
      <c r="K520" s="43">
        <f t="shared" si="100"/>
        <v>125854.55988056776</v>
      </c>
      <c r="L520" s="44">
        <f t="shared" si="104"/>
        <v>125854.55988056776</v>
      </c>
      <c r="M520" s="43">
        <f t="shared" si="105"/>
        <v>125552.91127797589</v>
      </c>
      <c r="N520" s="44">
        <f t="shared" si="109"/>
        <v>125552.91127797589</v>
      </c>
      <c r="O520" s="19">
        <f t="shared" si="101"/>
        <v>301.64860259186918</v>
      </c>
      <c r="P520" s="19">
        <f t="shared" si="102"/>
        <v>0</v>
      </c>
      <c r="Q520" s="45">
        <f t="shared" si="103"/>
        <v>1005629.3484415335</v>
      </c>
      <c r="R520" s="34" t="str">
        <f>IF(MONTH(B520)=12,計算リスト!$C$5,計算リスト!$C$6)</f>
        <v>×</v>
      </c>
      <c r="S520" s="34" t="str">
        <f>IF(YEAR(B520)-YEAR($B$108)&lt;=$D$55,計算リスト!$C$5,計算リスト!$C$6)</f>
        <v>×</v>
      </c>
      <c r="T520" s="34" t="str">
        <f>IF(R520&amp;S520=計算リスト!$C$5&amp;計算リスト!$C$5,計算リスト!$C$5,計算リスト!$C$6)</f>
        <v>×</v>
      </c>
      <c r="U520" s="34">
        <f>IF(T520=計算リスト!$C$5,MIN($D$57,Q520*$D$54),0)</f>
        <v>0</v>
      </c>
      <c r="V520" s="14"/>
      <c r="W520" s="1"/>
      <c r="X520" s="1"/>
      <c r="Y520" s="1"/>
      <c r="Z520" s="1"/>
      <c r="AA520" s="1"/>
    </row>
    <row r="521" spans="1:27" x14ac:dyDescent="0.15">
      <c r="A521" s="14"/>
      <c r="B521" s="17">
        <f t="shared" si="106"/>
        <v>57619</v>
      </c>
      <c r="C521" s="34">
        <f t="shared" si="107"/>
        <v>8</v>
      </c>
      <c r="D521" s="35">
        <f t="shared" si="98"/>
        <v>3.2000000000000002E-3</v>
      </c>
      <c r="E521" s="35" t="str">
        <f t="shared" si="108"/>
        <v/>
      </c>
      <c r="F521" s="35" t="str">
        <f t="shared" si="108"/>
        <v/>
      </c>
      <c r="G521" s="35" t="str">
        <f t="shared" si="108"/>
        <v/>
      </c>
      <c r="H521" s="35" t="str">
        <f t="shared" si="108"/>
        <v/>
      </c>
      <c r="I521" s="36" cm="1">
        <f t="array" ref="I521">_xlfn.IFS(H521&lt;&gt;"",H521,G521&lt;&gt;"",G521,F521&lt;&gt;"",F521,E521&lt;&gt;"",E521,D521&lt;&gt;"",D521)</f>
        <v>3.2000000000000002E-3</v>
      </c>
      <c r="J521" s="42">
        <f t="shared" si="99"/>
        <v>125854.55988056776</v>
      </c>
      <c r="K521" s="43">
        <f t="shared" si="100"/>
        <v>125854.55988056773</v>
      </c>
      <c r="L521" s="44">
        <f t="shared" si="104"/>
        <v>125854.55988056773</v>
      </c>
      <c r="M521" s="43">
        <f t="shared" si="105"/>
        <v>125586.39205431666</v>
      </c>
      <c r="N521" s="44">
        <f t="shared" si="109"/>
        <v>125586.39205431666</v>
      </c>
      <c r="O521" s="19">
        <f t="shared" si="101"/>
        <v>268.16782625107561</v>
      </c>
      <c r="P521" s="19">
        <f t="shared" si="102"/>
        <v>0</v>
      </c>
      <c r="Q521" s="45">
        <f t="shared" si="103"/>
        <v>880042.95638721681</v>
      </c>
      <c r="R521" s="34" t="str">
        <f>IF(MONTH(B521)=12,計算リスト!$C$5,計算リスト!$C$6)</f>
        <v>×</v>
      </c>
      <c r="S521" s="34" t="str">
        <f>IF(YEAR(B521)-YEAR($B$108)&lt;=$D$55,計算リスト!$C$5,計算リスト!$C$6)</f>
        <v>×</v>
      </c>
      <c r="T521" s="34" t="str">
        <f>IF(R521&amp;S521=計算リスト!$C$5&amp;計算リスト!$C$5,計算リスト!$C$5,計算リスト!$C$6)</f>
        <v>×</v>
      </c>
      <c r="U521" s="34">
        <f>IF(T521=計算リスト!$C$5,MIN($D$57,Q521*$D$54),0)</f>
        <v>0</v>
      </c>
      <c r="V521" s="14"/>
      <c r="W521" s="1"/>
      <c r="X521" s="1"/>
      <c r="Y521" s="1"/>
      <c r="Z521" s="1"/>
      <c r="AA521" s="1"/>
    </row>
    <row r="522" spans="1:27" x14ac:dyDescent="0.15">
      <c r="A522" s="14"/>
      <c r="B522" s="17">
        <f t="shared" si="106"/>
        <v>57650</v>
      </c>
      <c r="C522" s="34">
        <f t="shared" si="107"/>
        <v>7</v>
      </c>
      <c r="D522" s="35">
        <f t="shared" si="98"/>
        <v>3.2000000000000002E-3</v>
      </c>
      <c r="E522" s="35" t="str">
        <f t="shared" si="108"/>
        <v/>
      </c>
      <c r="F522" s="35" t="str">
        <f t="shared" si="108"/>
        <v/>
      </c>
      <c r="G522" s="35" t="str">
        <f t="shared" si="108"/>
        <v/>
      </c>
      <c r="H522" s="35" t="str">
        <f t="shared" si="108"/>
        <v/>
      </c>
      <c r="I522" s="36" cm="1">
        <f t="array" ref="I522">_xlfn.IFS(H522&lt;&gt;"",H522,G522&lt;&gt;"",G522,F522&lt;&gt;"",F522,E522&lt;&gt;"",E522,D522&lt;&gt;"",D522)</f>
        <v>3.2000000000000002E-3</v>
      </c>
      <c r="J522" s="42">
        <f t="shared" si="99"/>
        <v>125854.55988056776</v>
      </c>
      <c r="K522" s="43">
        <f t="shared" si="100"/>
        <v>125854.55988056773</v>
      </c>
      <c r="L522" s="44">
        <f t="shared" si="104"/>
        <v>125854.55988056773</v>
      </c>
      <c r="M522" s="43">
        <f t="shared" si="105"/>
        <v>125619.88175886447</v>
      </c>
      <c r="N522" s="44">
        <f t="shared" si="109"/>
        <v>125619.88175886447</v>
      </c>
      <c r="O522" s="19">
        <f t="shared" si="101"/>
        <v>234.67812170325783</v>
      </c>
      <c r="P522" s="19">
        <f t="shared" si="102"/>
        <v>0</v>
      </c>
      <c r="Q522" s="45">
        <f t="shared" si="103"/>
        <v>754423.0746283523</v>
      </c>
      <c r="R522" s="34" t="str">
        <f>IF(MONTH(B522)=12,計算リスト!$C$5,計算リスト!$C$6)</f>
        <v>×</v>
      </c>
      <c r="S522" s="34" t="str">
        <f>IF(YEAR(B522)-YEAR($B$108)&lt;=$D$55,計算リスト!$C$5,計算リスト!$C$6)</f>
        <v>×</v>
      </c>
      <c r="T522" s="34" t="str">
        <f>IF(R522&amp;S522=計算リスト!$C$5&amp;計算リスト!$C$5,計算リスト!$C$5,計算リスト!$C$6)</f>
        <v>×</v>
      </c>
      <c r="U522" s="34">
        <f>IF(T522=計算リスト!$C$5,MIN($D$57,Q522*$D$54),0)</f>
        <v>0</v>
      </c>
      <c r="V522" s="14"/>
      <c r="W522" s="1"/>
      <c r="X522" s="1"/>
      <c r="Y522" s="1"/>
      <c r="Z522" s="1"/>
      <c r="AA522" s="1"/>
    </row>
    <row r="523" spans="1:27" x14ac:dyDescent="0.15">
      <c r="A523" s="14"/>
      <c r="B523" s="17">
        <f t="shared" si="106"/>
        <v>57680</v>
      </c>
      <c r="C523" s="34">
        <f t="shared" si="107"/>
        <v>6</v>
      </c>
      <c r="D523" s="35">
        <f t="shared" si="98"/>
        <v>3.2000000000000002E-3</v>
      </c>
      <c r="E523" s="35" t="str">
        <f t="shared" si="108"/>
        <v/>
      </c>
      <c r="F523" s="35" t="str">
        <f t="shared" si="108"/>
        <v/>
      </c>
      <c r="G523" s="35" t="str">
        <f t="shared" si="108"/>
        <v/>
      </c>
      <c r="H523" s="35" t="str">
        <f t="shared" si="108"/>
        <v/>
      </c>
      <c r="I523" s="36" cm="1">
        <f t="array" ref="I523">_xlfn.IFS(H523&lt;&gt;"",H523,G523&lt;&gt;"",G523,F523&lt;&gt;"",F523,E523&lt;&gt;"",E523,D523&lt;&gt;"",D523)</f>
        <v>3.2000000000000002E-3</v>
      </c>
      <c r="J523" s="42">
        <f t="shared" si="99"/>
        <v>125854.55988056776</v>
      </c>
      <c r="K523" s="43">
        <f t="shared" si="100"/>
        <v>125854.55988056773</v>
      </c>
      <c r="L523" s="44">
        <f t="shared" si="104"/>
        <v>125854.55988056773</v>
      </c>
      <c r="M523" s="43">
        <f t="shared" si="105"/>
        <v>125653.38039400017</v>
      </c>
      <c r="N523" s="44">
        <f t="shared" si="109"/>
        <v>125653.38039400017</v>
      </c>
      <c r="O523" s="19">
        <f t="shared" si="101"/>
        <v>201.17948656756062</v>
      </c>
      <c r="P523" s="19">
        <f t="shared" si="102"/>
        <v>0</v>
      </c>
      <c r="Q523" s="45">
        <f t="shared" si="103"/>
        <v>628769.69423435209</v>
      </c>
      <c r="R523" s="34" t="str">
        <f>IF(MONTH(B523)=12,計算リスト!$C$5,計算リスト!$C$6)</f>
        <v>○</v>
      </c>
      <c r="S523" s="34" t="str">
        <f>IF(YEAR(B523)-YEAR($B$108)&lt;=$D$55,計算リスト!$C$5,計算リスト!$C$6)</f>
        <v>×</v>
      </c>
      <c r="T523" s="34" t="str">
        <f>IF(R523&amp;S523=計算リスト!$C$5&amp;計算リスト!$C$5,計算リスト!$C$5,計算リスト!$C$6)</f>
        <v>×</v>
      </c>
      <c r="U523" s="34">
        <f>IF(T523=計算リスト!$C$5,MIN($D$57,Q523*$D$54),0)</f>
        <v>0</v>
      </c>
      <c r="V523" s="14"/>
      <c r="W523" s="1"/>
      <c r="X523" s="1"/>
      <c r="Y523" s="1"/>
      <c r="Z523" s="1"/>
      <c r="AA523" s="1"/>
    </row>
    <row r="524" spans="1:27" x14ac:dyDescent="0.15">
      <c r="A524" s="14"/>
      <c r="B524" s="17">
        <f t="shared" si="106"/>
        <v>57711</v>
      </c>
      <c r="C524" s="34">
        <f t="shared" si="107"/>
        <v>5</v>
      </c>
      <c r="D524" s="35">
        <f t="shared" si="98"/>
        <v>3.2000000000000002E-3</v>
      </c>
      <c r="E524" s="35" t="str">
        <f t="shared" si="108"/>
        <v/>
      </c>
      <c r="F524" s="35" t="str">
        <f t="shared" si="108"/>
        <v/>
      </c>
      <c r="G524" s="35" t="str">
        <f t="shared" si="108"/>
        <v/>
      </c>
      <c r="H524" s="35" t="str">
        <f t="shared" si="108"/>
        <v/>
      </c>
      <c r="I524" s="36" cm="1">
        <f t="array" ref="I524">_xlfn.IFS(H524&lt;&gt;"",H524,G524&lt;&gt;"",G524,F524&lt;&gt;"",F524,E524&lt;&gt;"",E524,D524&lt;&gt;"",D524)</f>
        <v>3.2000000000000002E-3</v>
      </c>
      <c r="J524" s="42">
        <f t="shared" si="99"/>
        <v>125854.55988056776</v>
      </c>
      <c r="K524" s="43">
        <f t="shared" si="100"/>
        <v>125854.55988056774</v>
      </c>
      <c r="L524" s="44">
        <f t="shared" si="104"/>
        <v>125854.55988056774</v>
      </c>
      <c r="M524" s="43">
        <f t="shared" si="105"/>
        <v>125686.88796210525</v>
      </c>
      <c r="N524" s="44">
        <f t="shared" si="109"/>
        <v>125686.88796210525</v>
      </c>
      <c r="O524" s="19">
        <f t="shared" si="101"/>
        <v>167.67191846249389</v>
      </c>
      <c r="P524" s="19">
        <f t="shared" si="102"/>
        <v>0</v>
      </c>
      <c r="Q524" s="45">
        <f t="shared" si="103"/>
        <v>503082.80627224687</v>
      </c>
      <c r="R524" s="34" t="str">
        <f>IF(MONTH(B524)=12,計算リスト!$C$5,計算リスト!$C$6)</f>
        <v>×</v>
      </c>
      <c r="S524" s="34" t="str">
        <f>IF(YEAR(B524)-YEAR($B$108)&lt;=$D$55,計算リスト!$C$5,計算リスト!$C$6)</f>
        <v>×</v>
      </c>
      <c r="T524" s="34" t="str">
        <f>IF(R524&amp;S524=計算リスト!$C$5&amp;計算リスト!$C$5,計算リスト!$C$5,計算リスト!$C$6)</f>
        <v>×</v>
      </c>
      <c r="U524" s="34">
        <f>IF(T524=計算リスト!$C$5,MIN($D$57,Q524*$D$54),0)</f>
        <v>0</v>
      </c>
      <c r="V524" s="14"/>
      <c r="W524" s="1"/>
      <c r="X524" s="1"/>
      <c r="Y524" s="1"/>
      <c r="Z524" s="1"/>
      <c r="AA524" s="1"/>
    </row>
    <row r="525" spans="1:27" x14ac:dyDescent="0.15">
      <c r="A525" s="14"/>
      <c r="B525" s="17">
        <f t="shared" si="106"/>
        <v>57742</v>
      </c>
      <c r="C525" s="34">
        <f t="shared" si="107"/>
        <v>4</v>
      </c>
      <c r="D525" s="35">
        <f t="shared" si="98"/>
        <v>3.2000000000000002E-3</v>
      </c>
      <c r="E525" s="35" t="str">
        <f t="shared" si="108"/>
        <v/>
      </c>
      <c r="F525" s="35" t="str">
        <f t="shared" si="108"/>
        <v/>
      </c>
      <c r="G525" s="35" t="str">
        <f t="shared" si="108"/>
        <v/>
      </c>
      <c r="H525" s="35" t="str">
        <f t="shared" si="108"/>
        <v/>
      </c>
      <c r="I525" s="36" cm="1">
        <f t="array" ref="I525">_xlfn.IFS(H525&lt;&gt;"",H525,G525&lt;&gt;"",G525,F525&lt;&gt;"",F525,E525&lt;&gt;"",E525,D525&lt;&gt;"",D525)</f>
        <v>3.2000000000000002E-3</v>
      </c>
      <c r="J525" s="42">
        <f t="shared" si="99"/>
        <v>125854.55988056776</v>
      </c>
      <c r="K525" s="43">
        <f t="shared" si="100"/>
        <v>125854.55988056774</v>
      </c>
      <c r="L525" s="44">
        <f t="shared" si="104"/>
        <v>125854.55988056774</v>
      </c>
      <c r="M525" s="43">
        <f t="shared" si="105"/>
        <v>125720.40446556181</v>
      </c>
      <c r="N525" s="44">
        <f t="shared" si="109"/>
        <v>125720.40446556181</v>
      </c>
      <c r="O525" s="19">
        <f t="shared" si="101"/>
        <v>134.1554150059325</v>
      </c>
      <c r="P525" s="19">
        <f t="shared" si="102"/>
        <v>0</v>
      </c>
      <c r="Q525" s="45">
        <f t="shared" si="103"/>
        <v>377362.40180668508</v>
      </c>
      <c r="R525" s="34" t="str">
        <f>IF(MONTH(B525)=12,計算リスト!$C$5,計算リスト!$C$6)</f>
        <v>×</v>
      </c>
      <c r="S525" s="34" t="str">
        <f>IF(YEAR(B525)-YEAR($B$108)&lt;=$D$55,計算リスト!$C$5,計算リスト!$C$6)</f>
        <v>×</v>
      </c>
      <c r="T525" s="34" t="str">
        <f>IF(R525&amp;S525=計算リスト!$C$5&amp;計算リスト!$C$5,計算リスト!$C$5,計算リスト!$C$6)</f>
        <v>×</v>
      </c>
      <c r="U525" s="34">
        <f>IF(T525=計算リスト!$C$5,MIN($D$57,Q525*$D$54),0)</f>
        <v>0</v>
      </c>
      <c r="V525" s="14"/>
      <c r="W525" s="1"/>
      <c r="X525" s="1"/>
      <c r="Y525" s="1"/>
      <c r="Z525" s="1"/>
      <c r="AA525" s="1"/>
    </row>
    <row r="526" spans="1:27" x14ac:dyDescent="0.15">
      <c r="A526" s="14"/>
      <c r="B526" s="17">
        <f t="shared" si="106"/>
        <v>57770</v>
      </c>
      <c r="C526" s="34">
        <f t="shared" si="107"/>
        <v>3</v>
      </c>
      <c r="D526" s="35">
        <f t="shared" si="98"/>
        <v>3.2000000000000002E-3</v>
      </c>
      <c r="E526" s="35" t="str">
        <f t="shared" si="108"/>
        <v/>
      </c>
      <c r="F526" s="35" t="str">
        <f t="shared" si="108"/>
        <v/>
      </c>
      <c r="G526" s="35" t="str">
        <f t="shared" si="108"/>
        <v/>
      </c>
      <c r="H526" s="35" t="str">
        <f t="shared" si="108"/>
        <v/>
      </c>
      <c r="I526" s="36" cm="1">
        <f t="array" ref="I526">_xlfn.IFS(H526&lt;&gt;"",H526,G526&lt;&gt;"",G526,F526&lt;&gt;"",F526,E526&lt;&gt;"",E526,D526&lt;&gt;"",D526)</f>
        <v>3.2000000000000002E-3</v>
      </c>
      <c r="J526" s="42">
        <f t="shared" si="99"/>
        <v>125854.55988056776</v>
      </c>
      <c r="K526" s="43">
        <f t="shared" si="100"/>
        <v>125854.55988056776</v>
      </c>
      <c r="L526" s="44">
        <f t="shared" si="104"/>
        <v>125854.55988056776</v>
      </c>
      <c r="M526" s="43">
        <f t="shared" si="105"/>
        <v>125753.92990675264</v>
      </c>
      <c r="N526" s="44">
        <f t="shared" si="109"/>
        <v>125753.92990675264</v>
      </c>
      <c r="O526" s="19">
        <f t="shared" si="101"/>
        <v>100.62997381511603</v>
      </c>
      <c r="P526" s="19">
        <f t="shared" si="102"/>
        <v>0</v>
      </c>
      <c r="Q526" s="45">
        <f t="shared" si="103"/>
        <v>251608.47189993243</v>
      </c>
      <c r="R526" s="34" t="str">
        <f>IF(MONTH(B526)=12,計算リスト!$C$5,計算リスト!$C$6)</f>
        <v>×</v>
      </c>
      <c r="S526" s="34" t="str">
        <f>IF(YEAR(B526)-YEAR($B$108)&lt;=$D$55,計算リスト!$C$5,計算リスト!$C$6)</f>
        <v>×</v>
      </c>
      <c r="T526" s="34" t="str">
        <f>IF(R526&amp;S526=計算リスト!$C$5&amp;計算リスト!$C$5,計算リスト!$C$5,計算リスト!$C$6)</f>
        <v>×</v>
      </c>
      <c r="U526" s="34">
        <f>IF(T526=計算リスト!$C$5,MIN($D$57,Q526*$D$54),0)</f>
        <v>0</v>
      </c>
      <c r="V526" s="14"/>
      <c r="W526" s="1"/>
      <c r="X526" s="1"/>
      <c r="Y526" s="1"/>
      <c r="Z526" s="1"/>
      <c r="AA526" s="1"/>
    </row>
    <row r="527" spans="1:27" x14ac:dyDescent="0.15">
      <c r="A527" s="14"/>
      <c r="B527" s="17">
        <f t="shared" si="106"/>
        <v>57801</v>
      </c>
      <c r="C527" s="34">
        <f t="shared" si="107"/>
        <v>2</v>
      </c>
      <c r="D527" s="35">
        <f t="shared" si="98"/>
        <v>3.2000000000000002E-3</v>
      </c>
      <c r="E527" s="35" t="str">
        <f t="shared" si="108"/>
        <v/>
      </c>
      <c r="F527" s="35" t="str">
        <f t="shared" si="108"/>
        <v/>
      </c>
      <c r="G527" s="35" t="str">
        <f t="shared" si="108"/>
        <v/>
      </c>
      <c r="H527" s="35" t="str">
        <f t="shared" si="108"/>
        <v/>
      </c>
      <c r="I527" s="36" cm="1">
        <f t="array" ref="I527">_xlfn.IFS(H527&lt;&gt;"",H527,G527&lt;&gt;"",G527,F527&lt;&gt;"",F527,E527&lt;&gt;"",E527,D527&lt;&gt;"",D527)</f>
        <v>3.2000000000000002E-3</v>
      </c>
      <c r="J527" s="42">
        <f t="shared" si="99"/>
        <v>125854.55988056776</v>
      </c>
      <c r="K527" s="43">
        <f t="shared" si="100"/>
        <v>125854.55988056777</v>
      </c>
      <c r="L527" s="44">
        <f t="shared" si="104"/>
        <v>125854.55988056776</v>
      </c>
      <c r="M527" s="43">
        <f t="shared" si="105"/>
        <v>125787.46428806112</v>
      </c>
      <c r="N527" s="44">
        <f t="shared" si="109"/>
        <v>125787.46428806111</v>
      </c>
      <c r="O527" s="19">
        <f t="shared" si="101"/>
        <v>67.095592506648643</v>
      </c>
      <c r="P527" s="19">
        <f t="shared" si="102"/>
        <v>0</v>
      </c>
      <c r="Q527" s="45">
        <f t="shared" si="103"/>
        <v>125821.00761187132</v>
      </c>
      <c r="R527" s="34" t="str">
        <f>IF(MONTH(B527)=12,計算リスト!$C$5,計算リスト!$C$6)</f>
        <v>×</v>
      </c>
      <c r="S527" s="34" t="str">
        <f>IF(YEAR(B527)-YEAR($B$108)&lt;=$D$55,計算リスト!$C$5,計算リスト!$C$6)</f>
        <v>×</v>
      </c>
      <c r="T527" s="34" t="str">
        <f>IF(R527&amp;S527=計算リスト!$C$5&amp;計算リスト!$C$5,計算リスト!$C$5,計算リスト!$C$6)</f>
        <v>×</v>
      </c>
      <c r="U527" s="34">
        <f>IF(T527=計算リスト!$C$5,MIN($D$57,Q527*$D$54),0)</f>
        <v>0</v>
      </c>
      <c r="V527" s="14"/>
      <c r="W527" s="1"/>
      <c r="X527" s="1"/>
      <c r="Y527" s="1"/>
      <c r="Z527" s="1"/>
      <c r="AA527" s="1"/>
    </row>
    <row r="528" spans="1:27" x14ac:dyDescent="0.15">
      <c r="A528" s="14"/>
      <c r="B528" s="17">
        <f t="shared" si="106"/>
        <v>57831</v>
      </c>
      <c r="C528" s="34">
        <f t="shared" si="107"/>
        <v>1</v>
      </c>
      <c r="D528" s="35">
        <f t="shared" si="98"/>
        <v>3.2000000000000002E-3</v>
      </c>
      <c r="E528" s="35" t="str">
        <f t="shared" ref="E528:H547" si="110">IF(F$36&lt;&gt;"",IF($B528&gt;=F$36,F$41,""),"")</f>
        <v/>
      </c>
      <c r="F528" s="35" t="str">
        <f t="shared" si="110"/>
        <v/>
      </c>
      <c r="G528" s="35" t="str">
        <f t="shared" si="110"/>
        <v/>
      </c>
      <c r="H528" s="35" t="str">
        <f t="shared" si="110"/>
        <v/>
      </c>
      <c r="I528" s="36" cm="1">
        <f t="array" ref="I528">_xlfn.IFS(H528&lt;&gt;"",H528,G528&lt;&gt;"",G528,F528&lt;&gt;"",F528,E528&lt;&gt;"",E528,D528&lt;&gt;"",D528)</f>
        <v>3.2000000000000002E-3</v>
      </c>
      <c r="J528" s="42">
        <f t="shared" si="99"/>
        <v>125854.55988056776</v>
      </c>
      <c r="K528" s="43">
        <f t="shared" si="100"/>
        <v>125854.5598805678</v>
      </c>
      <c r="L528" s="44">
        <f t="shared" si="104"/>
        <v>125854.55988056776</v>
      </c>
      <c r="M528" s="43">
        <f t="shared" si="105"/>
        <v>125821.0076118713</v>
      </c>
      <c r="N528" s="44">
        <f t="shared" si="109"/>
        <v>125821.00761187126</v>
      </c>
      <c r="O528" s="19">
        <f t="shared" si="101"/>
        <v>33.55226869649902</v>
      </c>
      <c r="P528" s="19">
        <f t="shared" si="102"/>
        <v>0</v>
      </c>
      <c r="Q528" s="45">
        <f t="shared" si="103"/>
        <v>5.8207660913467407E-11</v>
      </c>
      <c r="R528" s="34" t="str">
        <f>IF(MONTH(B528)=12,計算リスト!$C$5,計算リスト!$C$6)</f>
        <v>×</v>
      </c>
      <c r="S528" s="34" t="str">
        <f>IF(YEAR(B528)-YEAR($B$108)&lt;=$D$55,計算リスト!$C$5,計算リスト!$C$6)</f>
        <v>×</v>
      </c>
      <c r="T528" s="34" t="str">
        <f>IF(R528&amp;S528=計算リスト!$C$5&amp;計算リスト!$C$5,計算リスト!$C$5,計算リスト!$C$6)</f>
        <v>×</v>
      </c>
      <c r="U528" s="34">
        <f>IF(T528=計算リスト!$C$5,MIN($D$57,Q528*$D$54),0)</f>
        <v>0</v>
      </c>
      <c r="V528" s="14"/>
      <c r="W528" s="1"/>
      <c r="X528" s="1"/>
      <c r="Y528" s="1"/>
      <c r="Z528" s="1"/>
      <c r="AA528" s="1"/>
    </row>
    <row r="529" spans="2:27" x14ac:dyDescent="0.15">
      <c r="B529" s="17">
        <f t="shared" si="106"/>
        <v>57862</v>
      </c>
      <c r="C529" s="34">
        <f t="shared" si="107"/>
        <v>0</v>
      </c>
      <c r="D529" s="35">
        <f t="shared" si="98"/>
        <v>3.2000000000000002E-3</v>
      </c>
      <c r="E529" s="35" t="str">
        <f t="shared" si="110"/>
        <v/>
      </c>
      <c r="F529" s="35" t="str">
        <f t="shared" si="110"/>
        <v/>
      </c>
      <c r="G529" s="35" t="str">
        <f t="shared" si="110"/>
        <v/>
      </c>
      <c r="H529" s="35" t="str">
        <f t="shared" si="110"/>
        <v/>
      </c>
      <c r="I529" s="36" cm="1">
        <f t="array" ref="I529">_xlfn.IFS(H529&lt;&gt;"",H529,G529&lt;&gt;"",G529,F529&lt;&gt;"",F529,E529&lt;&gt;"",E529,D529&lt;&gt;"",D529)</f>
        <v>3.2000000000000002E-3</v>
      </c>
      <c r="J529" s="42">
        <f t="shared" si="99"/>
        <v>125854.55988056776</v>
      </c>
      <c r="K529" s="43" t="e">
        <f t="shared" ref="K529:K565" si="111">PMT(I529/12,$C529,-$Q528)</f>
        <v>#NUM!</v>
      </c>
      <c r="L529" s="44" t="e">
        <f t="shared" ref="L529:L565" si="112">MIN(J529,K529)</f>
        <v>#NUM!</v>
      </c>
      <c r="M529" s="43" t="e">
        <f t="shared" ref="M529:M565" si="113">K529-O529</f>
        <v>#NUM!</v>
      </c>
      <c r="N529" s="44" t="e">
        <f t="shared" ref="N529:N565" si="114">L529-O529</f>
        <v>#NUM!</v>
      </c>
      <c r="O529" s="19">
        <f t="shared" ref="O529:O565" si="115">Q528*(I529/12)</f>
        <v>1.5522042910257976E-14</v>
      </c>
      <c r="P529" s="19">
        <f t="shared" ref="P529:P565" si="116">IFERROR(HLOOKUP(B529,$E$64:$O$65,2,FALSE),0)</f>
        <v>0</v>
      </c>
      <c r="Q529" s="45" t="e">
        <f t="shared" ref="Q529:Q565" si="117">Q528-N529-P529</f>
        <v>#NUM!</v>
      </c>
      <c r="R529" s="34" t="str">
        <f>IF(MONTH(B529)=12,計算リスト!$C$5,計算リスト!$C$6)</f>
        <v>×</v>
      </c>
      <c r="S529" s="34" t="str">
        <f>IF(YEAR(B529)-YEAR($B$108)&lt;=$D$55,計算リスト!$C$5,計算リスト!$C$6)</f>
        <v>×</v>
      </c>
      <c r="T529" s="34" t="str">
        <f>IF(R529&amp;S529=計算リスト!$C$5&amp;計算リスト!$C$5,計算リスト!$C$5,計算リスト!$C$6)</f>
        <v>×</v>
      </c>
      <c r="U529" s="34">
        <f>IF(T529=計算リスト!$C$5,MIN($D$57,Q529*$D$54),0)</f>
        <v>0</v>
      </c>
      <c r="V529" s="1"/>
      <c r="W529" s="1"/>
      <c r="X529" s="1"/>
      <c r="Y529" s="1"/>
      <c r="Z529" s="1"/>
      <c r="AA529" s="1"/>
    </row>
    <row r="530" spans="2:27" x14ac:dyDescent="0.15">
      <c r="B530" s="17">
        <f t="shared" si="106"/>
        <v>57892</v>
      </c>
      <c r="C530" s="34">
        <f t="shared" si="107"/>
        <v>-1</v>
      </c>
      <c r="D530" s="35">
        <f t="shared" si="98"/>
        <v>3.2000000000000002E-3</v>
      </c>
      <c r="E530" s="35" t="str">
        <f t="shared" si="110"/>
        <v/>
      </c>
      <c r="F530" s="35" t="str">
        <f t="shared" si="110"/>
        <v/>
      </c>
      <c r="G530" s="35" t="str">
        <f t="shared" si="110"/>
        <v/>
      </c>
      <c r="H530" s="35" t="str">
        <f t="shared" si="110"/>
        <v/>
      </c>
      <c r="I530" s="36" cm="1">
        <f t="array" ref="I530">_xlfn.IFS(H530&lt;&gt;"",H530,G530&lt;&gt;"",G530,F530&lt;&gt;"",F530,E530&lt;&gt;"",E530,D530&lt;&gt;"",D530)</f>
        <v>3.2000000000000002E-3</v>
      </c>
      <c r="J530" s="42">
        <f t="shared" si="99"/>
        <v>125854.55988056776</v>
      </c>
      <c r="K530" s="43" t="e">
        <f t="shared" si="111"/>
        <v>#NUM!</v>
      </c>
      <c r="L530" s="44" t="e">
        <f t="shared" si="112"/>
        <v>#NUM!</v>
      </c>
      <c r="M530" s="43" t="e">
        <f t="shared" si="113"/>
        <v>#NUM!</v>
      </c>
      <c r="N530" s="44" t="e">
        <f t="shared" si="114"/>
        <v>#NUM!</v>
      </c>
      <c r="O530" s="19" t="e">
        <f t="shared" si="115"/>
        <v>#NUM!</v>
      </c>
      <c r="P530" s="19">
        <f t="shared" si="116"/>
        <v>0</v>
      </c>
      <c r="Q530" s="45" t="e">
        <f t="shared" si="117"/>
        <v>#NUM!</v>
      </c>
      <c r="R530" s="34" t="str">
        <f>IF(MONTH(B530)=12,計算リスト!$C$5,計算リスト!$C$6)</f>
        <v>×</v>
      </c>
      <c r="S530" s="34" t="str">
        <f>IF(YEAR(B530)-YEAR($B$108)&lt;=$D$55,計算リスト!$C$5,計算リスト!$C$6)</f>
        <v>×</v>
      </c>
      <c r="T530" s="34" t="str">
        <f>IF(R530&amp;S530=計算リスト!$C$5&amp;計算リスト!$C$5,計算リスト!$C$5,計算リスト!$C$6)</f>
        <v>×</v>
      </c>
      <c r="U530" s="34">
        <f>IF(T530=計算リスト!$C$5,MIN($D$57,Q530*$D$54),0)</f>
        <v>0</v>
      </c>
    </row>
    <row r="531" spans="2:27" x14ac:dyDescent="0.15">
      <c r="B531" s="17">
        <f t="shared" si="106"/>
        <v>57923</v>
      </c>
      <c r="C531" s="34">
        <f t="shared" si="107"/>
        <v>-2</v>
      </c>
      <c r="D531" s="35">
        <f t="shared" si="98"/>
        <v>3.2000000000000002E-3</v>
      </c>
      <c r="E531" s="35" t="str">
        <f t="shared" si="110"/>
        <v/>
      </c>
      <c r="F531" s="35" t="str">
        <f t="shared" si="110"/>
        <v/>
      </c>
      <c r="G531" s="35" t="str">
        <f t="shared" si="110"/>
        <v/>
      </c>
      <c r="H531" s="35" t="str">
        <f t="shared" si="110"/>
        <v/>
      </c>
      <c r="I531" s="36" cm="1">
        <f t="array" ref="I531">_xlfn.IFS(H531&lt;&gt;"",H531,G531&lt;&gt;"",G531,F531&lt;&gt;"",F531,E531&lt;&gt;"",E531,D531&lt;&gt;"",D531)</f>
        <v>3.2000000000000002E-3</v>
      </c>
      <c r="J531" s="42">
        <f t="shared" si="99"/>
        <v>125854.55988056776</v>
      </c>
      <c r="K531" s="43" t="e">
        <f t="shared" si="111"/>
        <v>#NUM!</v>
      </c>
      <c r="L531" s="44" t="e">
        <f t="shared" si="112"/>
        <v>#NUM!</v>
      </c>
      <c r="M531" s="43" t="e">
        <f t="shared" si="113"/>
        <v>#NUM!</v>
      </c>
      <c r="N531" s="44" t="e">
        <f t="shared" si="114"/>
        <v>#NUM!</v>
      </c>
      <c r="O531" s="19" t="e">
        <f t="shared" si="115"/>
        <v>#NUM!</v>
      </c>
      <c r="P531" s="19">
        <f t="shared" si="116"/>
        <v>0</v>
      </c>
      <c r="Q531" s="45" t="e">
        <f t="shared" si="117"/>
        <v>#NUM!</v>
      </c>
      <c r="R531" s="34" t="str">
        <f>IF(MONTH(B531)=12,計算リスト!$C$5,計算リスト!$C$6)</f>
        <v>×</v>
      </c>
      <c r="S531" s="34" t="str">
        <f>IF(YEAR(B531)-YEAR($B$108)&lt;=$D$55,計算リスト!$C$5,計算リスト!$C$6)</f>
        <v>×</v>
      </c>
      <c r="T531" s="34" t="str">
        <f>IF(R531&amp;S531=計算リスト!$C$5&amp;計算リスト!$C$5,計算リスト!$C$5,計算リスト!$C$6)</f>
        <v>×</v>
      </c>
      <c r="U531" s="34">
        <f>IF(T531=計算リスト!$C$5,MIN($D$57,Q531*$D$54),0)</f>
        <v>0</v>
      </c>
    </row>
    <row r="532" spans="2:27" x14ac:dyDescent="0.15">
      <c r="B532" s="17">
        <f t="shared" si="106"/>
        <v>57954</v>
      </c>
      <c r="C532" s="34">
        <f t="shared" si="107"/>
        <v>-3</v>
      </c>
      <c r="D532" s="35">
        <f t="shared" si="98"/>
        <v>3.2000000000000002E-3</v>
      </c>
      <c r="E532" s="35" t="str">
        <f t="shared" si="110"/>
        <v/>
      </c>
      <c r="F532" s="35" t="str">
        <f t="shared" si="110"/>
        <v/>
      </c>
      <c r="G532" s="35" t="str">
        <f t="shared" si="110"/>
        <v/>
      </c>
      <c r="H532" s="35" t="str">
        <f t="shared" si="110"/>
        <v/>
      </c>
      <c r="I532" s="36" cm="1">
        <f t="array" ref="I532">_xlfn.IFS(H532&lt;&gt;"",H532,G532&lt;&gt;"",G532,F532&lt;&gt;"",F532,E532&lt;&gt;"",E532,D532&lt;&gt;"",D532)</f>
        <v>3.2000000000000002E-3</v>
      </c>
      <c r="J532" s="42">
        <f t="shared" si="99"/>
        <v>125854.55988056776</v>
      </c>
      <c r="K532" s="43" t="e">
        <f t="shared" si="111"/>
        <v>#NUM!</v>
      </c>
      <c r="L532" s="44" t="e">
        <f t="shared" si="112"/>
        <v>#NUM!</v>
      </c>
      <c r="M532" s="43" t="e">
        <f t="shared" si="113"/>
        <v>#NUM!</v>
      </c>
      <c r="N532" s="44" t="e">
        <f t="shared" si="114"/>
        <v>#NUM!</v>
      </c>
      <c r="O532" s="19" t="e">
        <f t="shared" si="115"/>
        <v>#NUM!</v>
      </c>
      <c r="P532" s="19">
        <f t="shared" si="116"/>
        <v>0</v>
      </c>
      <c r="Q532" s="45" t="e">
        <f t="shared" si="117"/>
        <v>#NUM!</v>
      </c>
      <c r="R532" s="34" t="str">
        <f>IF(MONTH(B532)=12,計算リスト!$C$5,計算リスト!$C$6)</f>
        <v>×</v>
      </c>
      <c r="S532" s="34" t="str">
        <f>IF(YEAR(B532)-YEAR($B$108)&lt;=$D$55,計算リスト!$C$5,計算リスト!$C$6)</f>
        <v>×</v>
      </c>
      <c r="T532" s="34" t="str">
        <f>IF(R532&amp;S532=計算リスト!$C$5&amp;計算リスト!$C$5,計算リスト!$C$5,計算リスト!$C$6)</f>
        <v>×</v>
      </c>
      <c r="U532" s="34">
        <f>IF(T532=計算リスト!$C$5,MIN($D$57,Q532*$D$54),0)</f>
        <v>0</v>
      </c>
    </row>
    <row r="533" spans="2:27" x14ac:dyDescent="0.15">
      <c r="B533" s="17">
        <f t="shared" si="106"/>
        <v>57984</v>
      </c>
      <c r="C533" s="34">
        <f t="shared" si="107"/>
        <v>-4</v>
      </c>
      <c r="D533" s="35">
        <f t="shared" si="98"/>
        <v>3.2000000000000002E-3</v>
      </c>
      <c r="E533" s="35" t="str">
        <f t="shared" si="110"/>
        <v/>
      </c>
      <c r="F533" s="35" t="str">
        <f t="shared" si="110"/>
        <v/>
      </c>
      <c r="G533" s="35" t="str">
        <f t="shared" si="110"/>
        <v/>
      </c>
      <c r="H533" s="35" t="str">
        <f t="shared" si="110"/>
        <v/>
      </c>
      <c r="I533" s="36" cm="1">
        <f t="array" ref="I533">_xlfn.IFS(H533&lt;&gt;"",H533,G533&lt;&gt;"",G533,F533&lt;&gt;"",F533,E533&lt;&gt;"",E533,D533&lt;&gt;"",D533)</f>
        <v>3.2000000000000002E-3</v>
      </c>
      <c r="J533" s="42">
        <f t="shared" si="99"/>
        <v>125854.55988056776</v>
      </c>
      <c r="K533" s="43" t="e">
        <f t="shared" si="111"/>
        <v>#NUM!</v>
      </c>
      <c r="L533" s="44" t="e">
        <f t="shared" si="112"/>
        <v>#NUM!</v>
      </c>
      <c r="M533" s="43" t="e">
        <f t="shared" si="113"/>
        <v>#NUM!</v>
      </c>
      <c r="N533" s="44" t="e">
        <f t="shared" si="114"/>
        <v>#NUM!</v>
      </c>
      <c r="O533" s="19" t="e">
        <f t="shared" si="115"/>
        <v>#NUM!</v>
      </c>
      <c r="P533" s="19">
        <f t="shared" si="116"/>
        <v>0</v>
      </c>
      <c r="Q533" s="45" t="e">
        <f t="shared" si="117"/>
        <v>#NUM!</v>
      </c>
      <c r="R533" s="34" t="str">
        <f>IF(MONTH(B533)=12,計算リスト!$C$5,計算リスト!$C$6)</f>
        <v>×</v>
      </c>
      <c r="S533" s="34" t="str">
        <f>IF(YEAR(B533)-YEAR($B$108)&lt;=$D$55,計算リスト!$C$5,計算リスト!$C$6)</f>
        <v>×</v>
      </c>
      <c r="T533" s="34" t="str">
        <f>IF(R533&amp;S533=計算リスト!$C$5&amp;計算リスト!$C$5,計算リスト!$C$5,計算リスト!$C$6)</f>
        <v>×</v>
      </c>
      <c r="U533" s="34">
        <f>IF(T533=計算リスト!$C$5,MIN($D$57,Q533*$D$54),0)</f>
        <v>0</v>
      </c>
    </row>
    <row r="534" spans="2:27" x14ac:dyDescent="0.15">
      <c r="B534" s="17">
        <f t="shared" si="106"/>
        <v>58015</v>
      </c>
      <c r="C534" s="34">
        <f t="shared" si="107"/>
        <v>-5</v>
      </c>
      <c r="D534" s="35">
        <f t="shared" si="98"/>
        <v>3.2000000000000002E-3</v>
      </c>
      <c r="E534" s="35" t="str">
        <f t="shared" si="110"/>
        <v/>
      </c>
      <c r="F534" s="35" t="str">
        <f t="shared" si="110"/>
        <v/>
      </c>
      <c r="G534" s="35" t="str">
        <f t="shared" si="110"/>
        <v/>
      </c>
      <c r="H534" s="35" t="str">
        <f t="shared" si="110"/>
        <v/>
      </c>
      <c r="I534" s="36" cm="1">
        <f t="array" ref="I534">_xlfn.IFS(H534&lt;&gt;"",H534,G534&lt;&gt;"",G534,F534&lt;&gt;"",F534,E534&lt;&gt;"",E534,D534&lt;&gt;"",D534)</f>
        <v>3.2000000000000002E-3</v>
      </c>
      <c r="J534" s="42">
        <f t="shared" si="99"/>
        <v>125854.55988056776</v>
      </c>
      <c r="K534" s="43" t="e">
        <f t="shared" si="111"/>
        <v>#NUM!</v>
      </c>
      <c r="L534" s="44" t="e">
        <f t="shared" si="112"/>
        <v>#NUM!</v>
      </c>
      <c r="M534" s="43" t="e">
        <f t="shared" si="113"/>
        <v>#NUM!</v>
      </c>
      <c r="N534" s="44" t="e">
        <f t="shared" si="114"/>
        <v>#NUM!</v>
      </c>
      <c r="O534" s="19" t="e">
        <f t="shared" si="115"/>
        <v>#NUM!</v>
      </c>
      <c r="P534" s="19">
        <f t="shared" si="116"/>
        <v>0</v>
      </c>
      <c r="Q534" s="45" t="e">
        <f t="shared" si="117"/>
        <v>#NUM!</v>
      </c>
      <c r="R534" s="34" t="str">
        <f>IF(MONTH(B534)=12,計算リスト!$C$5,計算リスト!$C$6)</f>
        <v>×</v>
      </c>
      <c r="S534" s="34" t="str">
        <f>IF(YEAR(B534)-YEAR($B$108)&lt;=$D$55,計算リスト!$C$5,計算リスト!$C$6)</f>
        <v>×</v>
      </c>
      <c r="T534" s="34" t="str">
        <f>IF(R534&amp;S534=計算リスト!$C$5&amp;計算リスト!$C$5,計算リスト!$C$5,計算リスト!$C$6)</f>
        <v>×</v>
      </c>
      <c r="U534" s="34">
        <f>IF(T534=計算リスト!$C$5,MIN($D$57,Q534*$D$54),0)</f>
        <v>0</v>
      </c>
    </row>
    <row r="535" spans="2:27" x14ac:dyDescent="0.15">
      <c r="B535" s="17">
        <f t="shared" si="106"/>
        <v>58045</v>
      </c>
      <c r="C535" s="34">
        <f t="shared" si="107"/>
        <v>-6</v>
      </c>
      <c r="D535" s="35">
        <f t="shared" si="98"/>
        <v>3.2000000000000002E-3</v>
      </c>
      <c r="E535" s="35" t="str">
        <f t="shared" si="110"/>
        <v/>
      </c>
      <c r="F535" s="35" t="str">
        <f t="shared" si="110"/>
        <v/>
      </c>
      <c r="G535" s="35" t="str">
        <f t="shared" si="110"/>
        <v/>
      </c>
      <c r="H535" s="35" t="str">
        <f t="shared" si="110"/>
        <v/>
      </c>
      <c r="I535" s="36" cm="1">
        <f t="array" ref="I535">_xlfn.IFS(H535&lt;&gt;"",H535,G535&lt;&gt;"",G535,F535&lt;&gt;"",F535,E535&lt;&gt;"",E535,D535&lt;&gt;"",D535)</f>
        <v>3.2000000000000002E-3</v>
      </c>
      <c r="J535" s="42">
        <f t="shared" si="99"/>
        <v>125854.55988056776</v>
      </c>
      <c r="K535" s="43" t="e">
        <f t="shared" si="111"/>
        <v>#NUM!</v>
      </c>
      <c r="L535" s="44" t="e">
        <f t="shared" si="112"/>
        <v>#NUM!</v>
      </c>
      <c r="M535" s="43" t="e">
        <f t="shared" si="113"/>
        <v>#NUM!</v>
      </c>
      <c r="N535" s="44" t="e">
        <f t="shared" si="114"/>
        <v>#NUM!</v>
      </c>
      <c r="O535" s="19" t="e">
        <f t="shared" si="115"/>
        <v>#NUM!</v>
      </c>
      <c r="P535" s="19">
        <f t="shared" si="116"/>
        <v>0</v>
      </c>
      <c r="Q535" s="45" t="e">
        <f t="shared" si="117"/>
        <v>#NUM!</v>
      </c>
      <c r="R535" s="34" t="str">
        <f>IF(MONTH(B535)=12,計算リスト!$C$5,計算リスト!$C$6)</f>
        <v>○</v>
      </c>
      <c r="S535" s="34" t="str">
        <f>IF(YEAR(B535)-YEAR($B$108)&lt;=$D$55,計算リスト!$C$5,計算リスト!$C$6)</f>
        <v>×</v>
      </c>
      <c r="T535" s="34" t="str">
        <f>IF(R535&amp;S535=計算リスト!$C$5&amp;計算リスト!$C$5,計算リスト!$C$5,計算リスト!$C$6)</f>
        <v>×</v>
      </c>
      <c r="U535" s="34">
        <f>IF(T535=計算リスト!$C$5,MIN($D$57,Q535*$D$54),0)</f>
        <v>0</v>
      </c>
    </row>
    <row r="536" spans="2:27" x14ac:dyDescent="0.15">
      <c r="B536" s="17">
        <f t="shared" si="106"/>
        <v>58076</v>
      </c>
      <c r="C536" s="34">
        <f t="shared" si="107"/>
        <v>-7</v>
      </c>
      <c r="D536" s="35">
        <f t="shared" si="98"/>
        <v>3.2000000000000002E-3</v>
      </c>
      <c r="E536" s="35" t="str">
        <f t="shared" si="110"/>
        <v/>
      </c>
      <c r="F536" s="35" t="str">
        <f t="shared" si="110"/>
        <v/>
      </c>
      <c r="G536" s="35" t="str">
        <f t="shared" si="110"/>
        <v/>
      </c>
      <c r="H536" s="35" t="str">
        <f t="shared" si="110"/>
        <v/>
      </c>
      <c r="I536" s="36" cm="1">
        <f t="array" ref="I536">_xlfn.IFS(H536&lt;&gt;"",H536,G536&lt;&gt;"",G536,F536&lt;&gt;"",F536,E536&lt;&gt;"",E536,D536&lt;&gt;"",D536)</f>
        <v>3.2000000000000002E-3</v>
      </c>
      <c r="J536" s="42">
        <f t="shared" si="99"/>
        <v>125854.55988056776</v>
      </c>
      <c r="K536" s="43" t="e">
        <f t="shared" si="111"/>
        <v>#NUM!</v>
      </c>
      <c r="L536" s="44" t="e">
        <f t="shared" si="112"/>
        <v>#NUM!</v>
      </c>
      <c r="M536" s="43" t="e">
        <f t="shared" si="113"/>
        <v>#NUM!</v>
      </c>
      <c r="N536" s="44" t="e">
        <f t="shared" si="114"/>
        <v>#NUM!</v>
      </c>
      <c r="O536" s="19" t="e">
        <f t="shared" si="115"/>
        <v>#NUM!</v>
      </c>
      <c r="P536" s="19">
        <f t="shared" si="116"/>
        <v>0</v>
      </c>
      <c r="Q536" s="45" t="e">
        <f t="shared" si="117"/>
        <v>#NUM!</v>
      </c>
      <c r="R536" s="34" t="str">
        <f>IF(MONTH(B536)=12,計算リスト!$C$5,計算リスト!$C$6)</f>
        <v>×</v>
      </c>
      <c r="S536" s="34" t="str">
        <f>IF(YEAR(B536)-YEAR($B$108)&lt;=$D$55,計算リスト!$C$5,計算リスト!$C$6)</f>
        <v>×</v>
      </c>
      <c r="T536" s="34" t="str">
        <f>IF(R536&amp;S536=計算リスト!$C$5&amp;計算リスト!$C$5,計算リスト!$C$5,計算リスト!$C$6)</f>
        <v>×</v>
      </c>
      <c r="U536" s="34">
        <f>IF(T536=計算リスト!$C$5,MIN($D$57,Q536*$D$54),0)</f>
        <v>0</v>
      </c>
    </row>
    <row r="537" spans="2:27" x14ac:dyDescent="0.15">
      <c r="B537" s="17">
        <f t="shared" si="106"/>
        <v>58107</v>
      </c>
      <c r="C537" s="34">
        <f t="shared" si="107"/>
        <v>-8</v>
      </c>
      <c r="D537" s="35">
        <f t="shared" si="98"/>
        <v>3.2000000000000002E-3</v>
      </c>
      <c r="E537" s="35" t="str">
        <f t="shared" si="110"/>
        <v/>
      </c>
      <c r="F537" s="35" t="str">
        <f t="shared" si="110"/>
        <v/>
      </c>
      <c r="G537" s="35" t="str">
        <f t="shared" si="110"/>
        <v/>
      </c>
      <c r="H537" s="35" t="str">
        <f t="shared" si="110"/>
        <v/>
      </c>
      <c r="I537" s="36" cm="1">
        <f t="array" ref="I537">_xlfn.IFS(H537&lt;&gt;"",H537,G537&lt;&gt;"",G537,F537&lt;&gt;"",F537,E537&lt;&gt;"",E537,D537&lt;&gt;"",D537)</f>
        <v>3.2000000000000002E-3</v>
      </c>
      <c r="J537" s="42">
        <f t="shared" si="99"/>
        <v>125854.55988056776</v>
      </c>
      <c r="K537" s="43" t="e">
        <f t="shared" si="111"/>
        <v>#NUM!</v>
      </c>
      <c r="L537" s="44" t="e">
        <f t="shared" si="112"/>
        <v>#NUM!</v>
      </c>
      <c r="M537" s="43" t="e">
        <f t="shared" si="113"/>
        <v>#NUM!</v>
      </c>
      <c r="N537" s="44" t="e">
        <f t="shared" si="114"/>
        <v>#NUM!</v>
      </c>
      <c r="O537" s="19" t="e">
        <f t="shared" si="115"/>
        <v>#NUM!</v>
      </c>
      <c r="P537" s="19">
        <f t="shared" si="116"/>
        <v>0</v>
      </c>
      <c r="Q537" s="45" t="e">
        <f t="shared" si="117"/>
        <v>#NUM!</v>
      </c>
      <c r="R537" s="34" t="str">
        <f>IF(MONTH(B537)=12,計算リスト!$C$5,計算リスト!$C$6)</f>
        <v>×</v>
      </c>
      <c r="S537" s="34" t="str">
        <f>IF(YEAR(B537)-YEAR($B$108)&lt;=$D$55,計算リスト!$C$5,計算リスト!$C$6)</f>
        <v>×</v>
      </c>
      <c r="T537" s="34" t="str">
        <f>IF(R537&amp;S537=計算リスト!$C$5&amp;計算リスト!$C$5,計算リスト!$C$5,計算リスト!$C$6)</f>
        <v>×</v>
      </c>
      <c r="U537" s="34">
        <f>IF(T537=計算リスト!$C$5,MIN($D$57,Q537*$D$54),0)</f>
        <v>0</v>
      </c>
    </row>
    <row r="538" spans="2:27" x14ac:dyDescent="0.15">
      <c r="B538" s="17">
        <f t="shared" si="106"/>
        <v>58135</v>
      </c>
      <c r="C538" s="34">
        <f t="shared" si="107"/>
        <v>-9</v>
      </c>
      <c r="D538" s="35">
        <f t="shared" si="98"/>
        <v>3.2000000000000002E-3</v>
      </c>
      <c r="E538" s="35" t="str">
        <f t="shared" si="110"/>
        <v/>
      </c>
      <c r="F538" s="35" t="str">
        <f t="shared" si="110"/>
        <v/>
      </c>
      <c r="G538" s="35" t="str">
        <f t="shared" si="110"/>
        <v/>
      </c>
      <c r="H538" s="35" t="str">
        <f t="shared" si="110"/>
        <v/>
      </c>
      <c r="I538" s="36" cm="1">
        <f t="array" ref="I538">_xlfn.IFS(H538&lt;&gt;"",H538,G538&lt;&gt;"",G538,F538&lt;&gt;"",F538,E538&lt;&gt;"",E538,D538&lt;&gt;"",D538)</f>
        <v>3.2000000000000002E-3</v>
      </c>
      <c r="J538" s="42">
        <f t="shared" si="99"/>
        <v>125854.55988056776</v>
      </c>
      <c r="K538" s="43" t="e">
        <f t="shared" si="111"/>
        <v>#NUM!</v>
      </c>
      <c r="L538" s="44" t="e">
        <f t="shared" si="112"/>
        <v>#NUM!</v>
      </c>
      <c r="M538" s="43" t="e">
        <f t="shared" si="113"/>
        <v>#NUM!</v>
      </c>
      <c r="N538" s="44" t="e">
        <f t="shared" si="114"/>
        <v>#NUM!</v>
      </c>
      <c r="O538" s="19" t="e">
        <f t="shared" si="115"/>
        <v>#NUM!</v>
      </c>
      <c r="P538" s="19">
        <f t="shared" si="116"/>
        <v>0</v>
      </c>
      <c r="Q538" s="45" t="e">
        <f t="shared" si="117"/>
        <v>#NUM!</v>
      </c>
      <c r="R538" s="34" t="str">
        <f>IF(MONTH(B538)=12,計算リスト!$C$5,計算リスト!$C$6)</f>
        <v>×</v>
      </c>
      <c r="S538" s="34" t="str">
        <f>IF(YEAR(B538)-YEAR($B$108)&lt;=$D$55,計算リスト!$C$5,計算リスト!$C$6)</f>
        <v>×</v>
      </c>
      <c r="T538" s="34" t="str">
        <f>IF(R538&amp;S538=計算リスト!$C$5&amp;計算リスト!$C$5,計算リスト!$C$5,計算リスト!$C$6)</f>
        <v>×</v>
      </c>
      <c r="U538" s="34">
        <f>IF(T538=計算リスト!$C$5,MIN($D$57,Q538*$D$54),0)</f>
        <v>0</v>
      </c>
    </row>
    <row r="539" spans="2:27" x14ac:dyDescent="0.15">
      <c r="B539" s="17">
        <f t="shared" si="106"/>
        <v>58166</v>
      </c>
      <c r="C539" s="34">
        <f t="shared" si="107"/>
        <v>-10</v>
      </c>
      <c r="D539" s="35">
        <f t="shared" si="98"/>
        <v>3.2000000000000002E-3</v>
      </c>
      <c r="E539" s="35" t="str">
        <f t="shared" si="110"/>
        <v/>
      </c>
      <c r="F539" s="35" t="str">
        <f t="shared" si="110"/>
        <v/>
      </c>
      <c r="G539" s="35" t="str">
        <f t="shared" si="110"/>
        <v/>
      </c>
      <c r="H539" s="35" t="str">
        <f t="shared" si="110"/>
        <v/>
      </c>
      <c r="I539" s="36" cm="1">
        <f t="array" ref="I539">_xlfn.IFS(H539&lt;&gt;"",H539,G539&lt;&gt;"",G539,F539&lt;&gt;"",F539,E539&lt;&gt;"",E539,D539&lt;&gt;"",D539)</f>
        <v>3.2000000000000002E-3</v>
      </c>
      <c r="J539" s="42">
        <f t="shared" si="99"/>
        <v>125854.55988056776</v>
      </c>
      <c r="K539" s="43" t="e">
        <f t="shared" si="111"/>
        <v>#NUM!</v>
      </c>
      <c r="L539" s="44" t="e">
        <f t="shared" si="112"/>
        <v>#NUM!</v>
      </c>
      <c r="M539" s="43" t="e">
        <f t="shared" si="113"/>
        <v>#NUM!</v>
      </c>
      <c r="N539" s="44" t="e">
        <f t="shared" si="114"/>
        <v>#NUM!</v>
      </c>
      <c r="O539" s="19" t="e">
        <f t="shared" si="115"/>
        <v>#NUM!</v>
      </c>
      <c r="P539" s="19">
        <f t="shared" si="116"/>
        <v>0</v>
      </c>
      <c r="Q539" s="45" t="e">
        <f t="shared" si="117"/>
        <v>#NUM!</v>
      </c>
      <c r="R539" s="34" t="str">
        <f>IF(MONTH(B539)=12,計算リスト!$C$5,計算リスト!$C$6)</f>
        <v>×</v>
      </c>
      <c r="S539" s="34" t="str">
        <f>IF(YEAR(B539)-YEAR($B$108)&lt;=$D$55,計算リスト!$C$5,計算リスト!$C$6)</f>
        <v>×</v>
      </c>
      <c r="T539" s="34" t="str">
        <f>IF(R539&amp;S539=計算リスト!$C$5&amp;計算リスト!$C$5,計算リスト!$C$5,計算リスト!$C$6)</f>
        <v>×</v>
      </c>
      <c r="U539" s="34">
        <f>IF(T539=計算リスト!$C$5,MIN($D$57,Q539*$D$54),0)</f>
        <v>0</v>
      </c>
    </row>
    <row r="540" spans="2:27" x14ac:dyDescent="0.15">
      <c r="B540" s="17">
        <f t="shared" si="106"/>
        <v>58196</v>
      </c>
      <c r="C540" s="34">
        <f t="shared" si="107"/>
        <v>-11</v>
      </c>
      <c r="D540" s="35">
        <f t="shared" si="98"/>
        <v>3.2000000000000002E-3</v>
      </c>
      <c r="E540" s="35" t="str">
        <f t="shared" si="110"/>
        <v/>
      </c>
      <c r="F540" s="35" t="str">
        <f t="shared" si="110"/>
        <v/>
      </c>
      <c r="G540" s="35" t="str">
        <f t="shared" si="110"/>
        <v/>
      </c>
      <c r="H540" s="35" t="str">
        <f t="shared" si="110"/>
        <v/>
      </c>
      <c r="I540" s="36" cm="1">
        <f t="array" ref="I540">_xlfn.IFS(H540&lt;&gt;"",H540,G540&lt;&gt;"",G540,F540&lt;&gt;"",F540,E540&lt;&gt;"",E540,D540&lt;&gt;"",D540)</f>
        <v>3.2000000000000002E-3</v>
      </c>
      <c r="J540" s="42">
        <f t="shared" si="99"/>
        <v>125854.55988056776</v>
      </c>
      <c r="K540" s="43" t="e">
        <f t="shared" si="111"/>
        <v>#NUM!</v>
      </c>
      <c r="L540" s="44" t="e">
        <f t="shared" si="112"/>
        <v>#NUM!</v>
      </c>
      <c r="M540" s="43" t="e">
        <f t="shared" si="113"/>
        <v>#NUM!</v>
      </c>
      <c r="N540" s="44" t="e">
        <f t="shared" si="114"/>
        <v>#NUM!</v>
      </c>
      <c r="O540" s="19" t="e">
        <f t="shared" si="115"/>
        <v>#NUM!</v>
      </c>
      <c r="P540" s="19">
        <f t="shared" si="116"/>
        <v>0</v>
      </c>
      <c r="Q540" s="45" t="e">
        <f t="shared" si="117"/>
        <v>#NUM!</v>
      </c>
      <c r="R540" s="34" t="str">
        <f>IF(MONTH(B540)=12,計算リスト!$C$5,計算リスト!$C$6)</f>
        <v>×</v>
      </c>
      <c r="S540" s="34" t="str">
        <f>IF(YEAR(B540)-YEAR($B$108)&lt;=$D$55,計算リスト!$C$5,計算リスト!$C$6)</f>
        <v>×</v>
      </c>
      <c r="T540" s="34" t="str">
        <f>IF(R540&amp;S540=計算リスト!$C$5&amp;計算リスト!$C$5,計算リスト!$C$5,計算リスト!$C$6)</f>
        <v>×</v>
      </c>
      <c r="U540" s="34">
        <f>IF(T540=計算リスト!$C$5,MIN($D$57,Q540*$D$54),0)</f>
        <v>0</v>
      </c>
    </row>
    <row r="541" spans="2:27" x14ac:dyDescent="0.15">
      <c r="B541" s="17">
        <f t="shared" si="106"/>
        <v>58227</v>
      </c>
      <c r="C541" s="34">
        <f t="shared" si="107"/>
        <v>-12</v>
      </c>
      <c r="D541" s="35">
        <f t="shared" si="98"/>
        <v>3.2000000000000002E-3</v>
      </c>
      <c r="E541" s="35" t="str">
        <f t="shared" si="110"/>
        <v/>
      </c>
      <c r="F541" s="35" t="str">
        <f t="shared" si="110"/>
        <v/>
      </c>
      <c r="G541" s="35" t="str">
        <f t="shared" si="110"/>
        <v/>
      </c>
      <c r="H541" s="35" t="str">
        <f t="shared" si="110"/>
        <v/>
      </c>
      <c r="I541" s="36" cm="1">
        <f t="array" ref="I541">_xlfn.IFS(H541&lt;&gt;"",H541,G541&lt;&gt;"",G541,F541&lt;&gt;"",F541,E541&lt;&gt;"",E541,D541&lt;&gt;"",D541)</f>
        <v>3.2000000000000002E-3</v>
      </c>
      <c r="J541" s="42">
        <f t="shared" si="99"/>
        <v>125854.55988056776</v>
      </c>
      <c r="K541" s="43" t="e">
        <f t="shared" si="111"/>
        <v>#NUM!</v>
      </c>
      <c r="L541" s="44" t="e">
        <f t="shared" si="112"/>
        <v>#NUM!</v>
      </c>
      <c r="M541" s="43" t="e">
        <f t="shared" si="113"/>
        <v>#NUM!</v>
      </c>
      <c r="N541" s="44" t="e">
        <f t="shared" si="114"/>
        <v>#NUM!</v>
      </c>
      <c r="O541" s="19" t="e">
        <f t="shared" si="115"/>
        <v>#NUM!</v>
      </c>
      <c r="P541" s="19">
        <f t="shared" si="116"/>
        <v>0</v>
      </c>
      <c r="Q541" s="45" t="e">
        <f t="shared" si="117"/>
        <v>#NUM!</v>
      </c>
      <c r="R541" s="34" t="str">
        <f>IF(MONTH(B541)=12,計算リスト!$C$5,計算リスト!$C$6)</f>
        <v>×</v>
      </c>
      <c r="S541" s="34" t="str">
        <f>IF(YEAR(B541)-YEAR($B$108)&lt;=$D$55,計算リスト!$C$5,計算リスト!$C$6)</f>
        <v>×</v>
      </c>
      <c r="T541" s="34" t="str">
        <f>IF(R541&amp;S541=計算リスト!$C$5&amp;計算リスト!$C$5,計算リスト!$C$5,計算リスト!$C$6)</f>
        <v>×</v>
      </c>
      <c r="U541" s="34">
        <f>IF(T541=計算リスト!$C$5,MIN($D$57,Q541*$D$54),0)</f>
        <v>0</v>
      </c>
    </row>
    <row r="542" spans="2:27" x14ac:dyDescent="0.15">
      <c r="B542" s="17">
        <f t="shared" si="106"/>
        <v>58257</v>
      </c>
      <c r="C542" s="34">
        <f t="shared" si="107"/>
        <v>-13</v>
      </c>
      <c r="D542" s="35">
        <f t="shared" si="98"/>
        <v>3.2000000000000002E-3</v>
      </c>
      <c r="E542" s="35" t="str">
        <f t="shared" si="110"/>
        <v/>
      </c>
      <c r="F542" s="35" t="str">
        <f t="shared" si="110"/>
        <v/>
      </c>
      <c r="G542" s="35" t="str">
        <f t="shared" si="110"/>
        <v/>
      </c>
      <c r="H542" s="35" t="str">
        <f t="shared" si="110"/>
        <v/>
      </c>
      <c r="I542" s="36" cm="1">
        <f t="array" ref="I542">_xlfn.IFS(H542&lt;&gt;"",H542,G542&lt;&gt;"",G542,F542&lt;&gt;"",F542,E542&lt;&gt;"",E542,D542&lt;&gt;"",D542)</f>
        <v>3.2000000000000002E-3</v>
      </c>
      <c r="J542" s="42">
        <f t="shared" si="99"/>
        <v>125854.55988056776</v>
      </c>
      <c r="K542" s="43" t="e">
        <f t="shared" si="111"/>
        <v>#NUM!</v>
      </c>
      <c r="L542" s="44" t="e">
        <f t="shared" si="112"/>
        <v>#NUM!</v>
      </c>
      <c r="M542" s="43" t="e">
        <f t="shared" si="113"/>
        <v>#NUM!</v>
      </c>
      <c r="N542" s="44" t="e">
        <f t="shared" si="114"/>
        <v>#NUM!</v>
      </c>
      <c r="O542" s="19" t="e">
        <f t="shared" si="115"/>
        <v>#NUM!</v>
      </c>
      <c r="P542" s="19">
        <f t="shared" si="116"/>
        <v>0</v>
      </c>
      <c r="Q542" s="45" t="e">
        <f t="shared" si="117"/>
        <v>#NUM!</v>
      </c>
      <c r="R542" s="34" t="str">
        <f>IF(MONTH(B542)=12,計算リスト!$C$5,計算リスト!$C$6)</f>
        <v>×</v>
      </c>
      <c r="S542" s="34" t="str">
        <f>IF(YEAR(B542)-YEAR($B$108)&lt;=$D$55,計算リスト!$C$5,計算リスト!$C$6)</f>
        <v>×</v>
      </c>
      <c r="T542" s="34" t="str">
        <f>IF(R542&amp;S542=計算リスト!$C$5&amp;計算リスト!$C$5,計算リスト!$C$5,計算リスト!$C$6)</f>
        <v>×</v>
      </c>
      <c r="U542" s="34">
        <f>IF(T542=計算リスト!$C$5,MIN($D$57,Q542*$D$54),0)</f>
        <v>0</v>
      </c>
    </row>
    <row r="543" spans="2:27" x14ac:dyDescent="0.15">
      <c r="B543" s="17">
        <f t="shared" si="106"/>
        <v>58288</v>
      </c>
      <c r="C543" s="34">
        <f t="shared" si="107"/>
        <v>-14</v>
      </c>
      <c r="D543" s="35">
        <f t="shared" si="98"/>
        <v>3.2000000000000002E-3</v>
      </c>
      <c r="E543" s="35" t="str">
        <f t="shared" si="110"/>
        <v/>
      </c>
      <c r="F543" s="35" t="str">
        <f t="shared" si="110"/>
        <v/>
      </c>
      <c r="G543" s="35" t="str">
        <f t="shared" si="110"/>
        <v/>
      </c>
      <c r="H543" s="35" t="str">
        <f t="shared" si="110"/>
        <v/>
      </c>
      <c r="I543" s="36" cm="1">
        <f t="array" ref="I543">_xlfn.IFS(H543&lt;&gt;"",H543,G543&lt;&gt;"",G543,F543&lt;&gt;"",F543,E543&lt;&gt;"",E543,D543&lt;&gt;"",D543)</f>
        <v>3.2000000000000002E-3</v>
      </c>
      <c r="J543" s="42">
        <f t="shared" si="99"/>
        <v>125854.55988056776</v>
      </c>
      <c r="K543" s="43" t="e">
        <f t="shared" si="111"/>
        <v>#NUM!</v>
      </c>
      <c r="L543" s="44" t="e">
        <f t="shared" si="112"/>
        <v>#NUM!</v>
      </c>
      <c r="M543" s="43" t="e">
        <f t="shared" si="113"/>
        <v>#NUM!</v>
      </c>
      <c r="N543" s="44" t="e">
        <f t="shared" si="114"/>
        <v>#NUM!</v>
      </c>
      <c r="O543" s="19" t="e">
        <f t="shared" si="115"/>
        <v>#NUM!</v>
      </c>
      <c r="P543" s="19">
        <f t="shared" si="116"/>
        <v>0</v>
      </c>
      <c r="Q543" s="45" t="e">
        <f t="shared" si="117"/>
        <v>#NUM!</v>
      </c>
      <c r="R543" s="34" t="str">
        <f>IF(MONTH(B543)=12,計算リスト!$C$5,計算リスト!$C$6)</f>
        <v>×</v>
      </c>
      <c r="S543" s="34" t="str">
        <f>IF(YEAR(B543)-YEAR($B$108)&lt;=$D$55,計算リスト!$C$5,計算リスト!$C$6)</f>
        <v>×</v>
      </c>
      <c r="T543" s="34" t="str">
        <f>IF(R543&amp;S543=計算リスト!$C$5&amp;計算リスト!$C$5,計算リスト!$C$5,計算リスト!$C$6)</f>
        <v>×</v>
      </c>
      <c r="U543" s="34">
        <f>IF(T543=計算リスト!$C$5,MIN($D$57,Q543*$D$54),0)</f>
        <v>0</v>
      </c>
    </row>
    <row r="544" spans="2:27" x14ac:dyDescent="0.15">
      <c r="B544" s="17">
        <f t="shared" si="106"/>
        <v>58319</v>
      </c>
      <c r="C544" s="34">
        <f t="shared" si="107"/>
        <v>-15</v>
      </c>
      <c r="D544" s="35">
        <f t="shared" si="98"/>
        <v>3.2000000000000002E-3</v>
      </c>
      <c r="E544" s="35" t="str">
        <f t="shared" si="110"/>
        <v/>
      </c>
      <c r="F544" s="35" t="str">
        <f t="shared" si="110"/>
        <v/>
      </c>
      <c r="G544" s="35" t="str">
        <f t="shared" si="110"/>
        <v/>
      </c>
      <c r="H544" s="35" t="str">
        <f t="shared" si="110"/>
        <v/>
      </c>
      <c r="I544" s="36" cm="1">
        <f t="array" ref="I544">_xlfn.IFS(H544&lt;&gt;"",H544,G544&lt;&gt;"",G544,F544&lt;&gt;"",F544,E544&lt;&gt;"",E544,D544&lt;&gt;"",D544)</f>
        <v>3.2000000000000002E-3</v>
      </c>
      <c r="J544" s="42">
        <f t="shared" si="99"/>
        <v>125854.55988056776</v>
      </c>
      <c r="K544" s="43" t="e">
        <f t="shared" si="111"/>
        <v>#NUM!</v>
      </c>
      <c r="L544" s="44" t="e">
        <f t="shared" si="112"/>
        <v>#NUM!</v>
      </c>
      <c r="M544" s="43" t="e">
        <f t="shared" si="113"/>
        <v>#NUM!</v>
      </c>
      <c r="N544" s="44" t="e">
        <f t="shared" si="114"/>
        <v>#NUM!</v>
      </c>
      <c r="O544" s="19" t="e">
        <f t="shared" si="115"/>
        <v>#NUM!</v>
      </c>
      <c r="P544" s="19">
        <f t="shared" si="116"/>
        <v>0</v>
      </c>
      <c r="Q544" s="45" t="e">
        <f t="shared" si="117"/>
        <v>#NUM!</v>
      </c>
      <c r="R544" s="34" t="str">
        <f>IF(MONTH(B544)=12,計算リスト!$C$5,計算リスト!$C$6)</f>
        <v>×</v>
      </c>
      <c r="S544" s="34" t="str">
        <f>IF(YEAR(B544)-YEAR($B$108)&lt;=$D$55,計算リスト!$C$5,計算リスト!$C$6)</f>
        <v>×</v>
      </c>
      <c r="T544" s="34" t="str">
        <f>IF(R544&amp;S544=計算リスト!$C$5&amp;計算リスト!$C$5,計算リスト!$C$5,計算リスト!$C$6)</f>
        <v>×</v>
      </c>
      <c r="U544" s="34">
        <f>IF(T544=計算リスト!$C$5,MIN($D$57,Q544*$D$54),0)</f>
        <v>0</v>
      </c>
    </row>
    <row r="545" spans="2:21" x14ac:dyDescent="0.15">
      <c r="B545" s="17">
        <f t="shared" si="106"/>
        <v>58349</v>
      </c>
      <c r="C545" s="34">
        <f t="shared" si="107"/>
        <v>-16</v>
      </c>
      <c r="D545" s="35">
        <f t="shared" si="98"/>
        <v>3.2000000000000002E-3</v>
      </c>
      <c r="E545" s="35" t="str">
        <f t="shared" si="110"/>
        <v/>
      </c>
      <c r="F545" s="35" t="str">
        <f t="shared" si="110"/>
        <v/>
      </c>
      <c r="G545" s="35" t="str">
        <f t="shared" si="110"/>
        <v/>
      </c>
      <c r="H545" s="35" t="str">
        <f t="shared" si="110"/>
        <v/>
      </c>
      <c r="I545" s="36" cm="1">
        <f t="array" ref="I545">_xlfn.IFS(H545&lt;&gt;"",H545,G545&lt;&gt;"",G545,F545&lt;&gt;"",F545,E545&lt;&gt;"",E545,D545&lt;&gt;"",D545)</f>
        <v>3.2000000000000002E-3</v>
      </c>
      <c r="J545" s="42">
        <f t="shared" si="99"/>
        <v>125854.55988056776</v>
      </c>
      <c r="K545" s="43" t="e">
        <f t="shared" si="111"/>
        <v>#NUM!</v>
      </c>
      <c r="L545" s="44" t="e">
        <f t="shared" si="112"/>
        <v>#NUM!</v>
      </c>
      <c r="M545" s="43" t="e">
        <f t="shared" si="113"/>
        <v>#NUM!</v>
      </c>
      <c r="N545" s="44" t="e">
        <f t="shared" si="114"/>
        <v>#NUM!</v>
      </c>
      <c r="O545" s="19" t="e">
        <f t="shared" si="115"/>
        <v>#NUM!</v>
      </c>
      <c r="P545" s="19">
        <f t="shared" si="116"/>
        <v>0</v>
      </c>
      <c r="Q545" s="45" t="e">
        <f t="shared" si="117"/>
        <v>#NUM!</v>
      </c>
      <c r="R545" s="34" t="str">
        <f>IF(MONTH(B545)=12,計算リスト!$C$5,計算リスト!$C$6)</f>
        <v>×</v>
      </c>
      <c r="S545" s="34" t="str">
        <f>IF(YEAR(B545)-YEAR($B$108)&lt;=$D$55,計算リスト!$C$5,計算リスト!$C$6)</f>
        <v>×</v>
      </c>
      <c r="T545" s="34" t="str">
        <f>IF(R545&amp;S545=計算リスト!$C$5&amp;計算リスト!$C$5,計算リスト!$C$5,計算リスト!$C$6)</f>
        <v>×</v>
      </c>
      <c r="U545" s="34">
        <f>IF(T545=計算リスト!$C$5,MIN($D$57,Q545*$D$54),0)</f>
        <v>0</v>
      </c>
    </row>
    <row r="546" spans="2:21" x14ac:dyDescent="0.15">
      <c r="B546" s="17">
        <f t="shared" si="106"/>
        <v>58380</v>
      </c>
      <c r="C546" s="34">
        <f t="shared" si="107"/>
        <v>-17</v>
      </c>
      <c r="D546" s="35">
        <f t="shared" si="98"/>
        <v>3.2000000000000002E-3</v>
      </c>
      <c r="E546" s="35" t="str">
        <f t="shared" si="110"/>
        <v/>
      </c>
      <c r="F546" s="35" t="str">
        <f t="shared" si="110"/>
        <v/>
      </c>
      <c r="G546" s="35" t="str">
        <f t="shared" si="110"/>
        <v/>
      </c>
      <c r="H546" s="35" t="str">
        <f t="shared" si="110"/>
        <v/>
      </c>
      <c r="I546" s="36" cm="1">
        <f t="array" ref="I546">_xlfn.IFS(H546&lt;&gt;"",H546,G546&lt;&gt;"",G546,F546&lt;&gt;"",F546,E546&lt;&gt;"",E546,D546&lt;&gt;"",D546)</f>
        <v>3.2000000000000002E-3</v>
      </c>
      <c r="J546" s="42">
        <f t="shared" si="99"/>
        <v>125854.55988056776</v>
      </c>
      <c r="K546" s="43" t="e">
        <f t="shared" si="111"/>
        <v>#NUM!</v>
      </c>
      <c r="L546" s="44" t="e">
        <f t="shared" si="112"/>
        <v>#NUM!</v>
      </c>
      <c r="M546" s="43" t="e">
        <f t="shared" si="113"/>
        <v>#NUM!</v>
      </c>
      <c r="N546" s="44" t="e">
        <f t="shared" si="114"/>
        <v>#NUM!</v>
      </c>
      <c r="O546" s="19" t="e">
        <f t="shared" si="115"/>
        <v>#NUM!</v>
      </c>
      <c r="P546" s="19">
        <f t="shared" si="116"/>
        <v>0</v>
      </c>
      <c r="Q546" s="45" t="e">
        <f t="shared" si="117"/>
        <v>#NUM!</v>
      </c>
      <c r="R546" s="34" t="str">
        <f>IF(MONTH(B546)=12,計算リスト!$C$5,計算リスト!$C$6)</f>
        <v>×</v>
      </c>
      <c r="S546" s="34" t="str">
        <f>IF(YEAR(B546)-YEAR($B$108)&lt;=$D$55,計算リスト!$C$5,計算リスト!$C$6)</f>
        <v>×</v>
      </c>
      <c r="T546" s="34" t="str">
        <f>IF(R546&amp;S546=計算リスト!$C$5&amp;計算リスト!$C$5,計算リスト!$C$5,計算リスト!$C$6)</f>
        <v>×</v>
      </c>
      <c r="U546" s="34">
        <f>IF(T546=計算リスト!$C$5,MIN($D$57,Q546*$D$54),0)</f>
        <v>0</v>
      </c>
    </row>
    <row r="547" spans="2:21" x14ac:dyDescent="0.15">
      <c r="B547" s="17">
        <f t="shared" si="106"/>
        <v>58410</v>
      </c>
      <c r="C547" s="34">
        <f t="shared" si="107"/>
        <v>-18</v>
      </c>
      <c r="D547" s="35">
        <f t="shared" si="98"/>
        <v>3.2000000000000002E-3</v>
      </c>
      <c r="E547" s="35" t="str">
        <f t="shared" si="110"/>
        <v/>
      </c>
      <c r="F547" s="35" t="str">
        <f t="shared" si="110"/>
        <v/>
      </c>
      <c r="G547" s="35" t="str">
        <f t="shared" si="110"/>
        <v/>
      </c>
      <c r="H547" s="35" t="str">
        <f t="shared" si="110"/>
        <v/>
      </c>
      <c r="I547" s="36" cm="1">
        <f t="array" ref="I547">_xlfn.IFS(H547&lt;&gt;"",H547,G547&lt;&gt;"",G547,F547&lt;&gt;"",F547,E547&lt;&gt;"",E547,D547&lt;&gt;"",D547)</f>
        <v>3.2000000000000002E-3</v>
      </c>
      <c r="J547" s="42">
        <f t="shared" si="99"/>
        <v>125854.55988056776</v>
      </c>
      <c r="K547" s="43" t="e">
        <f t="shared" si="111"/>
        <v>#NUM!</v>
      </c>
      <c r="L547" s="44" t="e">
        <f t="shared" si="112"/>
        <v>#NUM!</v>
      </c>
      <c r="M547" s="43" t="e">
        <f t="shared" si="113"/>
        <v>#NUM!</v>
      </c>
      <c r="N547" s="44" t="e">
        <f t="shared" si="114"/>
        <v>#NUM!</v>
      </c>
      <c r="O547" s="19" t="e">
        <f t="shared" si="115"/>
        <v>#NUM!</v>
      </c>
      <c r="P547" s="19">
        <f t="shared" si="116"/>
        <v>0</v>
      </c>
      <c r="Q547" s="45" t="e">
        <f t="shared" si="117"/>
        <v>#NUM!</v>
      </c>
      <c r="R547" s="34" t="str">
        <f>IF(MONTH(B547)=12,計算リスト!$C$5,計算リスト!$C$6)</f>
        <v>○</v>
      </c>
      <c r="S547" s="34" t="str">
        <f>IF(YEAR(B547)-YEAR($B$108)&lt;=$D$55,計算リスト!$C$5,計算リスト!$C$6)</f>
        <v>×</v>
      </c>
      <c r="T547" s="34" t="str">
        <f>IF(R547&amp;S547=計算リスト!$C$5&amp;計算リスト!$C$5,計算リスト!$C$5,計算リスト!$C$6)</f>
        <v>×</v>
      </c>
      <c r="U547" s="34">
        <f>IF(T547=計算リスト!$C$5,MIN($D$57,Q547*$D$54),0)</f>
        <v>0</v>
      </c>
    </row>
    <row r="548" spans="2:21" x14ac:dyDescent="0.15">
      <c r="B548" s="17">
        <f t="shared" si="106"/>
        <v>58441</v>
      </c>
      <c r="C548" s="34">
        <f t="shared" si="107"/>
        <v>-19</v>
      </c>
      <c r="D548" s="35">
        <f t="shared" si="98"/>
        <v>3.2000000000000002E-3</v>
      </c>
      <c r="E548" s="35" t="str">
        <f t="shared" ref="E548:H567" si="118">IF(F$36&lt;&gt;"",IF($B548&gt;=F$36,F$41,""),"")</f>
        <v/>
      </c>
      <c r="F548" s="35" t="str">
        <f t="shared" si="118"/>
        <v/>
      </c>
      <c r="G548" s="35" t="str">
        <f t="shared" si="118"/>
        <v/>
      </c>
      <c r="H548" s="35" t="str">
        <f t="shared" si="118"/>
        <v/>
      </c>
      <c r="I548" s="36" cm="1">
        <f t="array" ref="I548">_xlfn.IFS(H548&lt;&gt;"",H548,G548&lt;&gt;"",G548,F548&lt;&gt;"",F548,E548&lt;&gt;"",E548,D548&lt;&gt;"",D548)</f>
        <v>3.2000000000000002E-3</v>
      </c>
      <c r="J548" s="42">
        <f t="shared" si="99"/>
        <v>125854.55988056776</v>
      </c>
      <c r="K548" s="43" t="e">
        <f t="shared" si="111"/>
        <v>#NUM!</v>
      </c>
      <c r="L548" s="44" t="e">
        <f t="shared" si="112"/>
        <v>#NUM!</v>
      </c>
      <c r="M548" s="43" t="e">
        <f t="shared" si="113"/>
        <v>#NUM!</v>
      </c>
      <c r="N548" s="44" t="e">
        <f t="shared" si="114"/>
        <v>#NUM!</v>
      </c>
      <c r="O548" s="19" t="e">
        <f t="shared" si="115"/>
        <v>#NUM!</v>
      </c>
      <c r="P548" s="19">
        <f t="shared" si="116"/>
        <v>0</v>
      </c>
      <c r="Q548" s="45" t="e">
        <f t="shared" si="117"/>
        <v>#NUM!</v>
      </c>
      <c r="R548" s="34" t="str">
        <f>IF(MONTH(B548)=12,計算リスト!$C$5,計算リスト!$C$6)</f>
        <v>×</v>
      </c>
      <c r="S548" s="34" t="str">
        <f>IF(YEAR(B548)-YEAR($B$108)&lt;=$D$55,計算リスト!$C$5,計算リスト!$C$6)</f>
        <v>×</v>
      </c>
      <c r="T548" s="34" t="str">
        <f>IF(R548&amp;S548=計算リスト!$C$5&amp;計算リスト!$C$5,計算リスト!$C$5,計算リスト!$C$6)</f>
        <v>×</v>
      </c>
      <c r="U548" s="34">
        <f>IF(T548=計算リスト!$C$5,MIN($D$57,Q548*$D$54),0)</f>
        <v>0</v>
      </c>
    </row>
    <row r="549" spans="2:21" x14ac:dyDescent="0.15">
      <c r="B549" s="17">
        <f t="shared" si="106"/>
        <v>58472</v>
      </c>
      <c r="C549" s="34">
        <f t="shared" si="107"/>
        <v>-20</v>
      </c>
      <c r="D549" s="35">
        <f t="shared" si="98"/>
        <v>3.2000000000000002E-3</v>
      </c>
      <c r="E549" s="35" t="str">
        <f t="shared" si="118"/>
        <v/>
      </c>
      <c r="F549" s="35" t="str">
        <f t="shared" si="118"/>
        <v/>
      </c>
      <c r="G549" s="35" t="str">
        <f t="shared" si="118"/>
        <v/>
      </c>
      <c r="H549" s="35" t="str">
        <f t="shared" si="118"/>
        <v/>
      </c>
      <c r="I549" s="36" cm="1">
        <f t="array" ref="I549">_xlfn.IFS(H549&lt;&gt;"",H549,G549&lt;&gt;"",G549,F549&lt;&gt;"",F549,E549&lt;&gt;"",E549,D549&lt;&gt;"",D549)</f>
        <v>3.2000000000000002E-3</v>
      </c>
      <c r="J549" s="42">
        <f t="shared" si="99"/>
        <v>125854.55988056776</v>
      </c>
      <c r="K549" s="43" t="e">
        <f t="shared" si="111"/>
        <v>#NUM!</v>
      </c>
      <c r="L549" s="44" t="e">
        <f t="shared" si="112"/>
        <v>#NUM!</v>
      </c>
      <c r="M549" s="43" t="e">
        <f t="shared" si="113"/>
        <v>#NUM!</v>
      </c>
      <c r="N549" s="44" t="e">
        <f t="shared" si="114"/>
        <v>#NUM!</v>
      </c>
      <c r="O549" s="19" t="e">
        <f t="shared" si="115"/>
        <v>#NUM!</v>
      </c>
      <c r="P549" s="19">
        <f t="shared" si="116"/>
        <v>0</v>
      </c>
      <c r="Q549" s="45" t="e">
        <f t="shared" si="117"/>
        <v>#NUM!</v>
      </c>
      <c r="R549" s="34" t="str">
        <f>IF(MONTH(B549)=12,計算リスト!$C$5,計算リスト!$C$6)</f>
        <v>×</v>
      </c>
      <c r="S549" s="34" t="str">
        <f>IF(YEAR(B549)-YEAR($B$108)&lt;=$D$55,計算リスト!$C$5,計算リスト!$C$6)</f>
        <v>×</v>
      </c>
      <c r="T549" s="34" t="str">
        <f>IF(R549&amp;S549=計算リスト!$C$5&amp;計算リスト!$C$5,計算リスト!$C$5,計算リスト!$C$6)</f>
        <v>×</v>
      </c>
      <c r="U549" s="34">
        <f>IF(T549=計算リスト!$C$5,MIN($D$57,Q549*$D$54),0)</f>
        <v>0</v>
      </c>
    </row>
    <row r="550" spans="2:21" x14ac:dyDescent="0.15">
      <c r="B550" s="17">
        <f t="shared" si="106"/>
        <v>58501</v>
      </c>
      <c r="C550" s="34">
        <f t="shared" si="107"/>
        <v>-21</v>
      </c>
      <c r="D550" s="35">
        <f t="shared" si="98"/>
        <v>3.2000000000000002E-3</v>
      </c>
      <c r="E550" s="35" t="str">
        <f t="shared" si="118"/>
        <v/>
      </c>
      <c r="F550" s="35" t="str">
        <f t="shared" si="118"/>
        <v/>
      </c>
      <c r="G550" s="35" t="str">
        <f t="shared" si="118"/>
        <v/>
      </c>
      <c r="H550" s="35" t="str">
        <f t="shared" si="118"/>
        <v/>
      </c>
      <c r="I550" s="36" cm="1">
        <f t="array" ref="I550">_xlfn.IFS(H550&lt;&gt;"",H550,G550&lt;&gt;"",G550,F550&lt;&gt;"",F550,E550&lt;&gt;"",E550,D550&lt;&gt;"",D550)</f>
        <v>3.2000000000000002E-3</v>
      </c>
      <c r="J550" s="42">
        <f t="shared" si="99"/>
        <v>125854.55988056776</v>
      </c>
      <c r="K550" s="43" t="e">
        <f t="shared" si="111"/>
        <v>#NUM!</v>
      </c>
      <c r="L550" s="44" t="e">
        <f t="shared" si="112"/>
        <v>#NUM!</v>
      </c>
      <c r="M550" s="43" t="e">
        <f t="shared" si="113"/>
        <v>#NUM!</v>
      </c>
      <c r="N550" s="44" t="e">
        <f t="shared" si="114"/>
        <v>#NUM!</v>
      </c>
      <c r="O550" s="19" t="e">
        <f t="shared" si="115"/>
        <v>#NUM!</v>
      </c>
      <c r="P550" s="19">
        <f t="shared" si="116"/>
        <v>0</v>
      </c>
      <c r="Q550" s="45" t="e">
        <f t="shared" si="117"/>
        <v>#NUM!</v>
      </c>
      <c r="R550" s="34" t="str">
        <f>IF(MONTH(B550)=12,計算リスト!$C$5,計算リスト!$C$6)</f>
        <v>×</v>
      </c>
      <c r="S550" s="34" t="str">
        <f>IF(YEAR(B550)-YEAR($B$108)&lt;=$D$55,計算リスト!$C$5,計算リスト!$C$6)</f>
        <v>×</v>
      </c>
      <c r="T550" s="34" t="str">
        <f>IF(R550&amp;S550=計算リスト!$C$5&amp;計算リスト!$C$5,計算リスト!$C$5,計算リスト!$C$6)</f>
        <v>×</v>
      </c>
      <c r="U550" s="34">
        <f>IF(T550=計算リスト!$C$5,MIN($D$57,Q550*$D$54),0)</f>
        <v>0</v>
      </c>
    </row>
    <row r="551" spans="2:21" x14ac:dyDescent="0.15">
      <c r="B551" s="17">
        <f t="shared" si="106"/>
        <v>58532</v>
      </c>
      <c r="C551" s="34">
        <f t="shared" si="107"/>
        <v>-22</v>
      </c>
      <c r="D551" s="35">
        <f t="shared" si="98"/>
        <v>3.2000000000000002E-3</v>
      </c>
      <c r="E551" s="35" t="str">
        <f t="shared" si="118"/>
        <v/>
      </c>
      <c r="F551" s="35" t="str">
        <f t="shared" si="118"/>
        <v/>
      </c>
      <c r="G551" s="35" t="str">
        <f t="shared" si="118"/>
        <v/>
      </c>
      <c r="H551" s="35" t="str">
        <f t="shared" si="118"/>
        <v/>
      </c>
      <c r="I551" s="36" cm="1">
        <f t="array" ref="I551">_xlfn.IFS(H551&lt;&gt;"",H551,G551&lt;&gt;"",G551,F551&lt;&gt;"",F551,E551&lt;&gt;"",E551,D551&lt;&gt;"",D551)</f>
        <v>3.2000000000000002E-3</v>
      </c>
      <c r="J551" s="42">
        <f t="shared" si="99"/>
        <v>125854.55988056776</v>
      </c>
      <c r="K551" s="43" t="e">
        <f t="shared" si="111"/>
        <v>#NUM!</v>
      </c>
      <c r="L551" s="44" t="e">
        <f t="shared" si="112"/>
        <v>#NUM!</v>
      </c>
      <c r="M551" s="43" t="e">
        <f t="shared" si="113"/>
        <v>#NUM!</v>
      </c>
      <c r="N551" s="44" t="e">
        <f t="shared" si="114"/>
        <v>#NUM!</v>
      </c>
      <c r="O551" s="19" t="e">
        <f t="shared" si="115"/>
        <v>#NUM!</v>
      </c>
      <c r="P551" s="19">
        <f t="shared" si="116"/>
        <v>0</v>
      </c>
      <c r="Q551" s="45" t="e">
        <f t="shared" si="117"/>
        <v>#NUM!</v>
      </c>
      <c r="R551" s="34" t="str">
        <f>IF(MONTH(B551)=12,計算リスト!$C$5,計算リスト!$C$6)</f>
        <v>×</v>
      </c>
      <c r="S551" s="34" t="str">
        <f>IF(YEAR(B551)-YEAR($B$108)&lt;=$D$55,計算リスト!$C$5,計算リスト!$C$6)</f>
        <v>×</v>
      </c>
      <c r="T551" s="34" t="str">
        <f>IF(R551&amp;S551=計算リスト!$C$5&amp;計算リスト!$C$5,計算リスト!$C$5,計算リスト!$C$6)</f>
        <v>×</v>
      </c>
      <c r="U551" s="34">
        <f>IF(T551=計算リスト!$C$5,MIN($D$57,Q551*$D$54),0)</f>
        <v>0</v>
      </c>
    </row>
    <row r="552" spans="2:21" x14ac:dyDescent="0.15">
      <c r="B552" s="17">
        <f t="shared" si="106"/>
        <v>58562</v>
      </c>
      <c r="C552" s="34">
        <f t="shared" si="107"/>
        <v>-23</v>
      </c>
      <c r="D552" s="35">
        <f t="shared" si="98"/>
        <v>3.2000000000000002E-3</v>
      </c>
      <c r="E552" s="35" t="str">
        <f t="shared" si="118"/>
        <v/>
      </c>
      <c r="F552" s="35" t="str">
        <f t="shared" si="118"/>
        <v/>
      </c>
      <c r="G552" s="35" t="str">
        <f t="shared" si="118"/>
        <v/>
      </c>
      <c r="H552" s="35" t="str">
        <f t="shared" si="118"/>
        <v/>
      </c>
      <c r="I552" s="36" cm="1">
        <f t="array" ref="I552">_xlfn.IFS(H552&lt;&gt;"",H552,G552&lt;&gt;"",G552,F552&lt;&gt;"",F552,E552&lt;&gt;"",E552,D552&lt;&gt;"",D552)</f>
        <v>3.2000000000000002E-3</v>
      </c>
      <c r="J552" s="42">
        <f t="shared" si="99"/>
        <v>125854.55988056776</v>
      </c>
      <c r="K552" s="43" t="e">
        <f t="shared" si="111"/>
        <v>#NUM!</v>
      </c>
      <c r="L552" s="44" t="e">
        <f t="shared" si="112"/>
        <v>#NUM!</v>
      </c>
      <c r="M552" s="43" t="e">
        <f t="shared" si="113"/>
        <v>#NUM!</v>
      </c>
      <c r="N552" s="44" t="e">
        <f t="shared" si="114"/>
        <v>#NUM!</v>
      </c>
      <c r="O552" s="19" t="e">
        <f t="shared" si="115"/>
        <v>#NUM!</v>
      </c>
      <c r="P552" s="19">
        <f t="shared" si="116"/>
        <v>0</v>
      </c>
      <c r="Q552" s="45" t="e">
        <f t="shared" si="117"/>
        <v>#NUM!</v>
      </c>
      <c r="R552" s="34" t="str">
        <f>IF(MONTH(B552)=12,計算リスト!$C$5,計算リスト!$C$6)</f>
        <v>×</v>
      </c>
      <c r="S552" s="34" t="str">
        <f>IF(YEAR(B552)-YEAR($B$108)&lt;=$D$55,計算リスト!$C$5,計算リスト!$C$6)</f>
        <v>×</v>
      </c>
      <c r="T552" s="34" t="str">
        <f>IF(R552&amp;S552=計算リスト!$C$5&amp;計算リスト!$C$5,計算リスト!$C$5,計算リスト!$C$6)</f>
        <v>×</v>
      </c>
      <c r="U552" s="34">
        <f>IF(T552=計算リスト!$C$5,MIN($D$57,Q552*$D$54),0)</f>
        <v>0</v>
      </c>
    </row>
    <row r="553" spans="2:21" x14ac:dyDescent="0.15">
      <c r="B553" s="17">
        <f t="shared" si="106"/>
        <v>58593</v>
      </c>
      <c r="C553" s="34">
        <f t="shared" si="107"/>
        <v>-24</v>
      </c>
      <c r="D553" s="35">
        <f t="shared" si="98"/>
        <v>3.2000000000000002E-3</v>
      </c>
      <c r="E553" s="35" t="str">
        <f t="shared" si="118"/>
        <v/>
      </c>
      <c r="F553" s="35" t="str">
        <f t="shared" si="118"/>
        <v/>
      </c>
      <c r="G553" s="35" t="str">
        <f t="shared" si="118"/>
        <v/>
      </c>
      <c r="H553" s="35" t="str">
        <f t="shared" si="118"/>
        <v/>
      </c>
      <c r="I553" s="36" cm="1">
        <f t="array" ref="I553">_xlfn.IFS(H553&lt;&gt;"",H553,G553&lt;&gt;"",G553,F553&lt;&gt;"",F553,E553&lt;&gt;"",E553,D553&lt;&gt;"",D553)</f>
        <v>3.2000000000000002E-3</v>
      </c>
      <c r="J553" s="42">
        <f t="shared" si="99"/>
        <v>125854.55988056776</v>
      </c>
      <c r="K553" s="43" t="e">
        <f t="shared" si="111"/>
        <v>#NUM!</v>
      </c>
      <c r="L553" s="44" t="e">
        <f t="shared" si="112"/>
        <v>#NUM!</v>
      </c>
      <c r="M553" s="43" t="e">
        <f t="shared" si="113"/>
        <v>#NUM!</v>
      </c>
      <c r="N553" s="44" t="e">
        <f t="shared" si="114"/>
        <v>#NUM!</v>
      </c>
      <c r="O553" s="19" t="e">
        <f t="shared" si="115"/>
        <v>#NUM!</v>
      </c>
      <c r="P553" s="19">
        <f t="shared" si="116"/>
        <v>0</v>
      </c>
      <c r="Q553" s="45" t="e">
        <f t="shared" si="117"/>
        <v>#NUM!</v>
      </c>
      <c r="R553" s="34" t="str">
        <f>IF(MONTH(B553)=12,計算リスト!$C$5,計算リスト!$C$6)</f>
        <v>×</v>
      </c>
      <c r="S553" s="34" t="str">
        <f>IF(YEAR(B553)-YEAR($B$108)&lt;=$D$55,計算リスト!$C$5,計算リスト!$C$6)</f>
        <v>×</v>
      </c>
      <c r="T553" s="34" t="str">
        <f>IF(R553&amp;S553=計算リスト!$C$5&amp;計算リスト!$C$5,計算リスト!$C$5,計算リスト!$C$6)</f>
        <v>×</v>
      </c>
      <c r="U553" s="34">
        <f>IF(T553=計算リスト!$C$5,MIN($D$57,Q553*$D$54),0)</f>
        <v>0</v>
      </c>
    </row>
    <row r="554" spans="2:21" x14ac:dyDescent="0.15">
      <c r="B554" s="17">
        <f t="shared" si="106"/>
        <v>58623</v>
      </c>
      <c r="C554" s="34">
        <f t="shared" si="107"/>
        <v>-25</v>
      </c>
      <c r="D554" s="35">
        <f t="shared" si="98"/>
        <v>3.2000000000000002E-3</v>
      </c>
      <c r="E554" s="35" t="str">
        <f t="shared" si="118"/>
        <v/>
      </c>
      <c r="F554" s="35" t="str">
        <f t="shared" si="118"/>
        <v/>
      </c>
      <c r="G554" s="35" t="str">
        <f t="shared" si="118"/>
        <v/>
      </c>
      <c r="H554" s="35" t="str">
        <f t="shared" si="118"/>
        <v/>
      </c>
      <c r="I554" s="36" cm="1">
        <f t="array" ref="I554">_xlfn.IFS(H554&lt;&gt;"",H554,G554&lt;&gt;"",G554,F554&lt;&gt;"",F554,E554&lt;&gt;"",E554,D554&lt;&gt;"",D554)</f>
        <v>3.2000000000000002E-3</v>
      </c>
      <c r="J554" s="42">
        <f t="shared" si="99"/>
        <v>125854.55988056776</v>
      </c>
      <c r="K554" s="43" t="e">
        <f t="shared" si="111"/>
        <v>#NUM!</v>
      </c>
      <c r="L554" s="44" t="e">
        <f t="shared" si="112"/>
        <v>#NUM!</v>
      </c>
      <c r="M554" s="43" t="e">
        <f t="shared" si="113"/>
        <v>#NUM!</v>
      </c>
      <c r="N554" s="44" t="e">
        <f t="shared" si="114"/>
        <v>#NUM!</v>
      </c>
      <c r="O554" s="19" t="e">
        <f t="shared" si="115"/>
        <v>#NUM!</v>
      </c>
      <c r="P554" s="19">
        <f t="shared" si="116"/>
        <v>0</v>
      </c>
      <c r="Q554" s="45" t="e">
        <f t="shared" si="117"/>
        <v>#NUM!</v>
      </c>
      <c r="R554" s="34" t="str">
        <f>IF(MONTH(B554)=12,計算リスト!$C$5,計算リスト!$C$6)</f>
        <v>×</v>
      </c>
      <c r="S554" s="34" t="str">
        <f>IF(YEAR(B554)-YEAR($B$108)&lt;=$D$55,計算リスト!$C$5,計算リスト!$C$6)</f>
        <v>×</v>
      </c>
      <c r="T554" s="34" t="str">
        <f>IF(R554&amp;S554=計算リスト!$C$5&amp;計算リスト!$C$5,計算リスト!$C$5,計算リスト!$C$6)</f>
        <v>×</v>
      </c>
      <c r="U554" s="34">
        <f>IF(T554=計算リスト!$C$5,MIN($D$57,Q554*$D$54),0)</f>
        <v>0</v>
      </c>
    </row>
    <row r="555" spans="2:21" x14ac:dyDescent="0.15">
      <c r="B555" s="17">
        <f t="shared" si="106"/>
        <v>58654</v>
      </c>
      <c r="C555" s="34">
        <f t="shared" si="107"/>
        <v>-26</v>
      </c>
      <c r="D555" s="35">
        <f t="shared" si="98"/>
        <v>3.2000000000000002E-3</v>
      </c>
      <c r="E555" s="35" t="str">
        <f t="shared" si="118"/>
        <v/>
      </c>
      <c r="F555" s="35" t="str">
        <f t="shared" si="118"/>
        <v/>
      </c>
      <c r="G555" s="35" t="str">
        <f t="shared" si="118"/>
        <v/>
      </c>
      <c r="H555" s="35" t="str">
        <f t="shared" si="118"/>
        <v/>
      </c>
      <c r="I555" s="36" cm="1">
        <f t="array" ref="I555">_xlfn.IFS(H555&lt;&gt;"",H555,G555&lt;&gt;"",G555,F555&lt;&gt;"",F555,E555&lt;&gt;"",E555,D555&lt;&gt;"",D555)</f>
        <v>3.2000000000000002E-3</v>
      </c>
      <c r="J555" s="42">
        <f t="shared" si="99"/>
        <v>125854.55988056776</v>
      </c>
      <c r="K555" s="43" t="e">
        <f t="shared" si="111"/>
        <v>#NUM!</v>
      </c>
      <c r="L555" s="44" t="e">
        <f t="shared" si="112"/>
        <v>#NUM!</v>
      </c>
      <c r="M555" s="43" t="e">
        <f t="shared" si="113"/>
        <v>#NUM!</v>
      </c>
      <c r="N555" s="44" t="e">
        <f t="shared" si="114"/>
        <v>#NUM!</v>
      </c>
      <c r="O555" s="19" t="e">
        <f t="shared" si="115"/>
        <v>#NUM!</v>
      </c>
      <c r="P555" s="19">
        <f t="shared" si="116"/>
        <v>0</v>
      </c>
      <c r="Q555" s="45" t="e">
        <f t="shared" si="117"/>
        <v>#NUM!</v>
      </c>
      <c r="R555" s="34" t="str">
        <f>IF(MONTH(B555)=12,計算リスト!$C$5,計算リスト!$C$6)</f>
        <v>×</v>
      </c>
      <c r="S555" s="34" t="str">
        <f>IF(YEAR(B555)-YEAR($B$108)&lt;=$D$55,計算リスト!$C$5,計算リスト!$C$6)</f>
        <v>×</v>
      </c>
      <c r="T555" s="34" t="str">
        <f>IF(R555&amp;S555=計算リスト!$C$5&amp;計算リスト!$C$5,計算リスト!$C$5,計算リスト!$C$6)</f>
        <v>×</v>
      </c>
      <c r="U555" s="34">
        <f>IF(T555=計算リスト!$C$5,MIN($D$57,Q555*$D$54),0)</f>
        <v>0</v>
      </c>
    </row>
    <row r="556" spans="2:21" x14ac:dyDescent="0.15">
      <c r="B556" s="17">
        <f t="shared" si="106"/>
        <v>58685</v>
      </c>
      <c r="C556" s="34">
        <f t="shared" si="107"/>
        <v>-27</v>
      </c>
      <c r="D556" s="35">
        <f t="shared" si="98"/>
        <v>3.2000000000000002E-3</v>
      </c>
      <c r="E556" s="35" t="str">
        <f t="shared" si="118"/>
        <v/>
      </c>
      <c r="F556" s="35" t="str">
        <f t="shared" si="118"/>
        <v/>
      </c>
      <c r="G556" s="35" t="str">
        <f t="shared" si="118"/>
        <v/>
      </c>
      <c r="H556" s="35" t="str">
        <f t="shared" si="118"/>
        <v/>
      </c>
      <c r="I556" s="36" cm="1">
        <f t="array" ref="I556">_xlfn.IFS(H556&lt;&gt;"",H556,G556&lt;&gt;"",G556,F556&lt;&gt;"",F556,E556&lt;&gt;"",E556,D556&lt;&gt;"",D556)</f>
        <v>3.2000000000000002E-3</v>
      </c>
      <c r="J556" s="42">
        <f t="shared" si="99"/>
        <v>125854.55988056776</v>
      </c>
      <c r="K556" s="43" t="e">
        <f t="shared" si="111"/>
        <v>#NUM!</v>
      </c>
      <c r="L556" s="44" t="e">
        <f t="shared" si="112"/>
        <v>#NUM!</v>
      </c>
      <c r="M556" s="43" t="e">
        <f t="shared" si="113"/>
        <v>#NUM!</v>
      </c>
      <c r="N556" s="44" t="e">
        <f t="shared" si="114"/>
        <v>#NUM!</v>
      </c>
      <c r="O556" s="19" t="e">
        <f t="shared" si="115"/>
        <v>#NUM!</v>
      </c>
      <c r="P556" s="19">
        <f t="shared" si="116"/>
        <v>0</v>
      </c>
      <c r="Q556" s="45" t="e">
        <f t="shared" si="117"/>
        <v>#NUM!</v>
      </c>
      <c r="R556" s="34" t="str">
        <f>IF(MONTH(B556)=12,計算リスト!$C$5,計算リスト!$C$6)</f>
        <v>×</v>
      </c>
      <c r="S556" s="34" t="str">
        <f>IF(YEAR(B556)-YEAR($B$108)&lt;=$D$55,計算リスト!$C$5,計算リスト!$C$6)</f>
        <v>×</v>
      </c>
      <c r="T556" s="34" t="str">
        <f>IF(R556&amp;S556=計算リスト!$C$5&amp;計算リスト!$C$5,計算リスト!$C$5,計算リスト!$C$6)</f>
        <v>×</v>
      </c>
      <c r="U556" s="34">
        <f>IF(T556=計算リスト!$C$5,MIN($D$57,Q556*$D$54),0)</f>
        <v>0</v>
      </c>
    </row>
    <row r="557" spans="2:21" x14ac:dyDescent="0.15">
      <c r="B557" s="17">
        <f t="shared" si="106"/>
        <v>58715</v>
      </c>
      <c r="C557" s="34">
        <f t="shared" si="107"/>
        <v>-28</v>
      </c>
      <c r="D557" s="35">
        <f t="shared" ref="D557:D620" si="119">IF(E$36&lt;&gt;"",IF($B557&gt;=E$36,E$41,""),"")</f>
        <v>3.2000000000000002E-3</v>
      </c>
      <c r="E557" s="35" t="str">
        <f t="shared" si="118"/>
        <v/>
      </c>
      <c r="F557" s="35" t="str">
        <f t="shared" si="118"/>
        <v/>
      </c>
      <c r="G557" s="35" t="str">
        <f t="shared" si="118"/>
        <v/>
      </c>
      <c r="H557" s="35" t="str">
        <f t="shared" si="118"/>
        <v/>
      </c>
      <c r="I557" s="36" cm="1">
        <f t="array" ref="I557">_xlfn.IFS(H557&lt;&gt;"",H557,G557&lt;&gt;"",G557,F557&lt;&gt;"",F557,E557&lt;&gt;"",E557,D557&lt;&gt;"",D557)</f>
        <v>3.2000000000000002E-3</v>
      </c>
      <c r="J557" s="42">
        <f t="shared" ref="J557:J620" si="120">_xlfn.IFS(P556=0,IFERROR(_xlfn.IFS(B557=$F$38,$F$44,B557=$G$38,$G$44,B557=$H$38,$H$44,B557=$I$38,$I$44),J556),P556&gt;0,HLOOKUP(B556,$E$64:$O$69,6))</f>
        <v>125854.55988056776</v>
      </c>
      <c r="K557" s="43" t="e">
        <f t="shared" si="111"/>
        <v>#NUM!</v>
      </c>
      <c r="L557" s="44" t="e">
        <f t="shared" si="112"/>
        <v>#NUM!</v>
      </c>
      <c r="M557" s="43" t="e">
        <f t="shared" si="113"/>
        <v>#NUM!</v>
      </c>
      <c r="N557" s="44" t="e">
        <f t="shared" si="114"/>
        <v>#NUM!</v>
      </c>
      <c r="O557" s="19" t="e">
        <f t="shared" si="115"/>
        <v>#NUM!</v>
      </c>
      <c r="P557" s="19">
        <f t="shared" si="116"/>
        <v>0</v>
      </c>
      <c r="Q557" s="45" t="e">
        <f t="shared" si="117"/>
        <v>#NUM!</v>
      </c>
      <c r="R557" s="34" t="str">
        <f>IF(MONTH(B557)=12,計算リスト!$C$5,計算リスト!$C$6)</f>
        <v>×</v>
      </c>
      <c r="S557" s="34" t="str">
        <f>IF(YEAR(B557)-YEAR($B$108)&lt;=$D$55,計算リスト!$C$5,計算リスト!$C$6)</f>
        <v>×</v>
      </c>
      <c r="T557" s="34" t="str">
        <f>IF(R557&amp;S557=計算リスト!$C$5&amp;計算リスト!$C$5,計算リスト!$C$5,計算リスト!$C$6)</f>
        <v>×</v>
      </c>
      <c r="U557" s="34">
        <f>IF(T557=計算リスト!$C$5,MIN($D$57,Q557*$D$54),0)</f>
        <v>0</v>
      </c>
    </row>
    <row r="558" spans="2:21" x14ac:dyDescent="0.15">
      <c r="B558" s="17">
        <f t="shared" si="106"/>
        <v>58746</v>
      </c>
      <c r="C558" s="34">
        <f t="shared" si="107"/>
        <v>-29</v>
      </c>
      <c r="D558" s="35">
        <f t="shared" si="119"/>
        <v>3.2000000000000002E-3</v>
      </c>
      <c r="E558" s="35" t="str">
        <f t="shared" si="118"/>
        <v/>
      </c>
      <c r="F558" s="35" t="str">
        <f t="shared" si="118"/>
        <v/>
      </c>
      <c r="G558" s="35" t="str">
        <f t="shared" si="118"/>
        <v/>
      </c>
      <c r="H558" s="35" t="str">
        <f t="shared" si="118"/>
        <v/>
      </c>
      <c r="I558" s="36" cm="1">
        <f t="array" ref="I558">_xlfn.IFS(H558&lt;&gt;"",H558,G558&lt;&gt;"",G558,F558&lt;&gt;"",F558,E558&lt;&gt;"",E558,D558&lt;&gt;"",D558)</f>
        <v>3.2000000000000002E-3</v>
      </c>
      <c r="J558" s="42">
        <f t="shared" si="120"/>
        <v>125854.55988056776</v>
      </c>
      <c r="K558" s="43" t="e">
        <f t="shared" si="111"/>
        <v>#NUM!</v>
      </c>
      <c r="L558" s="44" t="e">
        <f t="shared" si="112"/>
        <v>#NUM!</v>
      </c>
      <c r="M558" s="43" t="e">
        <f t="shared" si="113"/>
        <v>#NUM!</v>
      </c>
      <c r="N558" s="44" t="e">
        <f t="shared" si="114"/>
        <v>#NUM!</v>
      </c>
      <c r="O558" s="19" t="e">
        <f t="shared" si="115"/>
        <v>#NUM!</v>
      </c>
      <c r="P558" s="19">
        <f t="shared" si="116"/>
        <v>0</v>
      </c>
      <c r="Q558" s="45" t="e">
        <f t="shared" si="117"/>
        <v>#NUM!</v>
      </c>
      <c r="R558" s="34" t="str">
        <f>IF(MONTH(B558)=12,計算リスト!$C$5,計算リスト!$C$6)</f>
        <v>×</v>
      </c>
      <c r="S558" s="34" t="str">
        <f>IF(YEAR(B558)-YEAR($B$108)&lt;=$D$55,計算リスト!$C$5,計算リスト!$C$6)</f>
        <v>×</v>
      </c>
      <c r="T558" s="34" t="str">
        <f>IF(R558&amp;S558=計算リスト!$C$5&amp;計算リスト!$C$5,計算リスト!$C$5,計算リスト!$C$6)</f>
        <v>×</v>
      </c>
      <c r="U558" s="34">
        <f>IF(T558=計算リスト!$C$5,MIN($D$57,Q558*$D$54),0)</f>
        <v>0</v>
      </c>
    </row>
    <row r="559" spans="2:21" x14ac:dyDescent="0.15">
      <c r="B559" s="17">
        <f t="shared" si="106"/>
        <v>58776</v>
      </c>
      <c r="C559" s="34">
        <f t="shared" si="107"/>
        <v>-30</v>
      </c>
      <c r="D559" s="35">
        <f t="shared" si="119"/>
        <v>3.2000000000000002E-3</v>
      </c>
      <c r="E559" s="35" t="str">
        <f t="shared" si="118"/>
        <v/>
      </c>
      <c r="F559" s="35" t="str">
        <f t="shared" si="118"/>
        <v/>
      </c>
      <c r="G559" s="35" t="str">
        <f t="shared" si="118"/>
        <v/>
      </c>
      <c r="H559" s="35" t="str">
        <f t="shared" si="118"/>
        <v/>
      </c>
      <c r="I559" s="36" cm="1">
        <f t="array" ref="I559">_xlfn.IFS(H559&lt;&gt;"",H559,G559&lt;&gt;"",G559,F559&lt;&gt;"",F559,E559&lt;&gt;"",E559,D559&lt;&gt;"",D559)</f>
        <v>3.2000000000000002E-3</v>
      </c>
      <c r="J559" s="42">
        <f t="shared" si="120"/>
        <v>125854.55988056776</v>
      </c>
      <c r="K559" s="43" t="e">
        <f t="shared" si="111"/>
        <v>#NUM!</v>
      </c>
      <c r="L559" s="44" t="e">
        <f t="shared" si="112"/>
        <v>#NUM!</v>
      </c>
      <c r="M559" s="43" t="e">
        <f t="shared" si="113"/>
        <v>#NUM!</v>
      </c>
      <c r="N559" s="44" t="e">
        <f t="shared" si="114"/>
        <v>#NUM!</v>
      </c>
      <c r="O559" s="19" t="e">
        <f t="shared" si="115"/>
        <v>#NUM!</v>
      </c>
      <c r="P559" s="19">
        <f t="shared" si="116"/>
        <v>0</v>
      </c>
      <c r="Q559" s="45" t="e">
        <f t="shared" si="117"/>
        <v>#NUM!</v>
      </c>
      <c r="R559" s="34" t="str">
        <f>IF(MONTH(B559)=12,計算リスト!$C$5,計算リスト!$C$6)</f>
        <v>○</v>
      </c>
      <c r="S559" s="34" t="str">
        <f>IF(YEAR(B559)-YEAR($B$108)&lt;=$D$55,計算リスト!$C$5,計算リスト!$C$6)</f>
        <v>×</v>
      </c>
      <c r="T559" s="34" t="str">
        <f>IF(R559&amp;S559=計算リスト!$C$5&amp;計算リスト!$C$5,計算リスト!$C$5,計算リスト!$C$6)</f>
        <v>×</v>
      </c>
      <c r="U559" s="34">
        <f>IF(T559=計算リスト!$C$5,MIN($D$57,Q559*$D$54),0)</f>
        <v>0</v>
      </c>
    </row>
    <row r="560" spans="2:21" x14ac:dyDescent="0.15">
      <c r="B560" s="17">
        <f t="shared" si="106"/>
        <v>58807</v>
      </c>
      <c r="C560" s="34">
        <f t="shared" si="107"/>
        <v>-31</v>
      </c>
      <c r="D560" s="35">
        <f t="shared" si="119"/>
        <v>3.2000000000000002E-3</v>
      </c>
      <c r="E560" s="35" t="str">
        <f t="shared" si="118"/>
        <v/>
      </c>
      <c r="F560" s="35" t="str">
        <f t="shared" si="118"/>
        <v/>
      </c>
      <c r="G560" s="35" t="str">
        <f t="shared" si="118"/>
        <v/>
      </c>
      <c r="H560" s="35" t="str">
        <f t="shared" si="118"/>
        <v/>
      </c>
      <c r="I560" s="36" cm="1">
        <f t="array" ref="I560">_xlfn.IFS(H560&lt;&gt;"",H560,G560&lt;&gt;"",G560,F560&lt;&gt;"",F560,E560&lt;&gt;"",E560,D560&lt;&gt;"",D560)</f>
        <v>3.2000000000000002E-3</v>
      </c>
      <c r="J560" s="42">
        <f t="shared" si="120"/>
        <v>125854.55988056776</v>
      </c>
      <c r="K560" s="43" t="e">
        <f t="shared" si="111"/>
        <v>#NUM!</v>
      </c>
      <c r="L560" s="44" t="e">
        <f t="shared" si="112"/>
        <v>#NUM!</v>
      </c>
      <c r="M560" s="43" t="e">
        <f t="shared" si="113"/>
        <v>#NUM!</v>
      </c>
      <c r="N560" s="44" t="e">
        <f t="shared" si="114"/>
        <v>#NUM!</v>
      </c>
      <c r="O560" s="19" t="e">
        <f t="shared" si="115"/>
        <v>#NUM!</v>
      </c>
      <c r="P560" s="19">
        <f t="shared" si="116"/>
        <v>0</v>
      </c>
      <c r="Q560" s="45" t="e">
        <f t="shared" si="117"/>
        <v>#NUM!</v>
      </c>
      <c r="R560" s="34" t="str">
        <f>IF(MONTH(B560)=12,計算リスト!$C$5,計算リスト!$C$6)</f>
        <v>×</v>
      </c>
      <c r="S560" s="34" t="str">
        <f>IF(YEAR(B560)-YEAR($B$108)&lt;=$D$55,計算リスト!$C$5,計算リスト!$C$6)</f>
        <v>×</v>
      </c>
      <c r="T560" s="34" t="str">
        <f>IF(R560&amp;S560=計算リスト!$C$5&amp;計算リスト!$C$5,計算リスト!$C$5,計算リスト!$C$6)</f>
        <v>×</v>
      </c>
      <c r="U560" s="34">
        <f>IF(T560=計算リスト!$C$5,MIN($D$57,Q560*$D$54),0)</f>
        <v>0</v>
      </c>
    </row>
    <row r="561" spans="2:21" x14ac:dyDescent="0.15">
      <c r="B561" s="17">
        <f t="shared" si="106"/>
        <v>58838</v>
      </c>
      <c r="C561" s="34">
        <f t="shared" si="107"/>
        <v>-32</v>
      </c>
      <c r="D561" s="35">
        <f t="shared" si="119"/>
        <v>3.2000000000000002E-3</v>
      </c>
      <c r="E561" s="35" t="str">
        <f t="shared" si="118"/>
        <v/>
      </c>
      <c r="F561" s="35" t="str">
        <f t="shared" si="118"/>
        <v/>
      </c>
      <c r="G561" s="35" t="str">
        <f t="shared" si="118"/>
        <v/>
      </c>
      <c r="H561" s="35" t="str">
        <f t="shared" si="118"/>
        <v/>
      </c>
      <c r="I561" s="36" cm="1">
        <f t="array" ref="I561">_xlfn.IFS(H561&lt;&gt;"",H561,G561&lt;&gt;"",G561,F561&lt;&gt;"",F561,E561&lt;&gt;"",E561,D561&lt;&gt;"",D561)</f>
        <v>3.2000000000000002E-3</v>
      </c>
      <c r="J561" s="42">
        <f t="shared" si="120"/>
        <v>125854.55988056776</v>
      </c>
      <c r="K561" s="43" t="e">
        <f t="shared" si="111"/>
        <v>#NUM!</v>
      </c>
      <c r="L561" s="44" t="e">
        <f t="shared" si="112"/>
        <v>#NUM!</v>
      </c>
      <c r="M561" s="43" t="e">
        <f t="shared" si="113"/>
        <v>#NUM!</v>
      </c>
      <c r="N561" s="44" t="e">
        <f t="shared" si="114"/>
        <v>#NUM!</v>
      </c>
      <c r="O561" s="19" t="e">
        <f t="shared" si="115"/>
        <v>#NUM!</v>
      </c>
      <c r="P561" s="19">
        <f t="shared" si="116"/>
        <v>0</v>
      </c>
      <c r="Q561" s="45" t="e">
        <f t="shared" si="117"/>
        <v>#NUM!</v>
      </c>
      <c r="R561" s="34" t="str">
        <f>IF(MONTH(B561)=12,計算リスト!$C$5,計算リスト!$C$6)</f>
        <v>×</v>
      </c>
      <c r="S561" s="34" t="str">
        <f>IF(YEAR(B561)-YEAR($B$108)&lt;=$D$55,計算リスト!$C$5,計算リスト!$C$6)</f>
        <v>×</v>
      </c>
      <c r="T561" s="34" t="str">
        <f>IF(R561&amp;S561=計算リスト!$C$5&amp;計算リスト!$C$5,計算リスト!$C$5,計算リスト!$C$6)</f>
        <v>×</v>
      </c>
      <c r="U561" s="34">
        <f>IF(T561=計算リスト!$C$5,MIN($D$57,Q561*$D$54),0)</f>
        <v>0</v>
      </c>
    </row>
    <row r="562" spans="2:21" x14ac:dyDescent="0.15">
      <c r="B562" s="17">
        <f t="shared" si="106"/>
        <v>58866</v>
      </c>
      <c r="C562" s="34">
        <f t="shared" si="107"/>
        <v>-33</v>
      </c>
      <c r="D562" s="35">
        <f t="shared" si="119"/>
        <v>3.2000000000000002E-3</v>
      </c>
      <c r="E562" s="35" t="str">
        <f t="shared" si="118"/>
        <v/>
      </c>
      <c r="F562" s="35" t="str">
        <f t="shared" si="118"/>
        <v/>
      </c>
      <c r="G562" s="35" t="str">
        <f t="shared" si="118"/>
        <v/>
      </c>
      <c r="H562" s="35" t="str">
        <f t="shared" si="118"/>
        <v/>
      </c>
      <c r="I562" s="36" cm="1">
        <f t="array" ref="I562">_xlfn.IFS(H562&lt;&gt;"",H562,G562&lt;&gt;"",G562,F562&lt;&gt;"",F562,E562&lt;&gt;"",E562,D562&lt;&gt;"",D562)</f>
        <v>3.2000000000000002E-3</v>
      </c>
      <c r="J562" s="42">
        <f t="shared" si="120"/>
        <v>125854.55988056776</v>
      </c>
      <c r="K562" s="43" t="e">
        <f t="shared" si="111"/>
        <v>#NUM!</v>
      </c>
      <c r="L562" s="44" t="e">
        <f t="shared" si="112"/>
        <v>#NUM!</v>
      </c>
      <c r="M562" s="43" t="e">
        <f t="shared" si="113"/>
        <v>#NUM!</v>
      </c>
      <c r="N562" s="44" t="e">
        <f t="shared" si="114"/>
        <v>#NUM!</v>
      </c>
      <c r="O562" s="19" t="e">
        <f t="shared" si="115"/>
        <v>#NUM!</v>
      </c>
      <c r="P562" s="19">
        <f t="shared" si="116"/>
        <v>0</v>
      </c>
      <c r="Q562" s="45" t="e">
        <f t="shared" si="117"/>
        <v>#NUM!</v>
      </c>
      <c r="R562" s="34" t="str">
        <f>IF(MONTH(B562)=12,計算リスト!$C$5,計算リスト!$C$6)</f>
        <v>×</v>
      </c>
      <c r="S562" s="34" t="str">
        <f>IF(YEAR(B562)-YEAR($B$108)&lt;=$D$55,計算リスト!$C$5,計算リスト!$C$6)</f>
        <v>×</v>
      </c>
      <c r="T562" s="34" t="str">
        <f>IF(R562&amp;S562=計算リスト!$C$5&amp;計算リスト!$C$5,計算リスト!$C$5,計算リスト!$C$6)</f>
        <v>×</v>
      </c>
      <c r="U562" s="34">
        <f>IF(T562=計算リスト!$C$5,MIN($D$57,Q562*$D$54),0)</f>
        <v>0</v>
      </c>
    </row>
    <row r="563" spans="2:21" x14ac:dyDescent="0.15">
      <c r="B563" s="17">
        <f t="shared" si="106"/>
        <v>58897</v>
      </c>
      <c r="C563" s="34">
        <f t="shared" si="107"/>
        <v>-34</v>
      </c>
      <c r="D563" s="35">
        <f t="shared" si="119"/>
        <v>3.2000000000000002E-3</v>
      </c>
      <c r="E563" s="35" t="str">
        <f t="shared" si="118"/>
        <v/>
      </c>
      <c r="F563" s="35" t="str">
        <f t="shared" si="118"/>
        <v/>
      </c>
      <c r="G563" s="35" t="str">
        <f t="shared" si="118"/>
        <v/>
      </c>
      <c r="H563" s="35" t="str">
        <f t="shared" si="118"/>
        <v/>
      </c>
      <c r="I563" s="36" cm="1">
        <f t="array" ref="I563">_xlfn.IFS(H563&lt;&gt;"",H563,G563&lt;&gt;"",G563,F563&lt;&gt;"",F563,E563&lt;&gt;"",E563,D563&lt;&gt;"",D563)</f>
        <v>3.2000000000000002E-3</v>
      </c>
      <c r="J563" s="42">
        <f t="shared" si="120"/>
        <v>125854.55988056776</v>
      </c>
      <c r="K563" s="43" t="e">
        <f t="shared" si="111"/>
        <v>#NUM!</v>
      </c>
      <c r="L563" s="44" t="e">
        <f t="shared" si="112"/>
        <v>#NUM!</v>
      </c>
      <c r="M563" s="43" t="e">
        <f t="shared" si="113"/>
        <v>#NUM!</v>
      </c>
      <c r="N563" s="44" t="e">
        <f t="shared" si="114"/>
        <v>#NUM!</v>
      </c>
      <c r="O563" s="19" t="e">
        <f t="shared" si="115"/>
        <v>#NUM!</v>
      </c>
      <c r="P563" s="19">
        <f t="shared" si="116"/>
        <v>0</v>
      </c>
      <c r="Q563" s="45" t="e">
        <f t="shared" si="117"/>
        <v>#NUM!</v>
      </c>
      <c r="R563" s="34" t="str">
        <f>IF(MONTH(B563)=12,計算リスト!$C$5,計算リスト!$C$6)</f>
        <v>×</v>
      </c>
      <c r="S563" s="34" t="str">
        <f>IF(YEAR(B563)-YEAR($B$108)&lt;=$D$55,計算リスト!$C$5,計算リスト!$C$6)</f>
        <v>×</v>
      </c>
      <c r="T563" s="34" t="str">
        <f>IF(R563&amp;S563=計算リスト!$C$5&amp;計算リスト!$C$5,計算リスト!$C$5,計算リスト!$C$6)</f>
        <v>×</v>
      </c>
      <c r="U563" s="34">
        <f>IF(T563=計算リスト!$C$5,MIN($D$57,Q563*$D$54),0)</f>
        <v>0</v>
      </c>
    </row>
    <row r="564" spans="2:21" x14ac:dyDescent="0.15">
      <c r="B564" s="17">
        <f t="shared" si="106"/>
        <v>58927</v>
      </c>
      <c r="C564" s="34">
        <f t="shared" si="107"/>
        <v>-35</v>
      </c>
      <c r="D564" s="35">
        <f t="shared" si="119"/>
        <v>3.2000000000000002E-3</v>
      </c>
      <c r="E564" s="35" t="str">
        <f t="shared" si="118"/>
        <v/>
      </c>
      <c r="F564" s="35" t="str">
        <f t="shared" si="118"/>
        <v/>
      </c>
      <c r="G564" s="35" t="str">
        <f t="shared" si="118"/>
        <v/>
      </c>
      <c r="H564" s="35" t="str">
        <f t="shared" si="118"/>
        <v/>
      </c>
      <c r="I564" s="36" cm="1">
        <f t="array" ref="I564">_xlfn.IFS(H564&lt;&gt;"",H564,G564&lt;&gt;"",G564,F564&lt;&gt;"",F564,E564&lt;&gt;"",E564,D564&lt;&gt;"",D564)</f>
        <v>3.2000000000000002E-3</v>
      </c>
      <c r="J564" s="42">
        <f t="shared" si="120"/>
        <v>125854.55988056776</v>
      </c>
      <c r="K564" s="43" t="e">
        <f t="shared" si="111"/>
        <v>#NUM!</v>
      </c>
      <c r="L564" s="44" t="e">
        <f t="shared" si="112"/>
        <v>#NUM!</v>
      </c>
      <c r="M564" s="43" t="e">
        <f t="shared" si="113"/>
        <v>#NUM!</v>
      </c>
      <c r="N564" s="44" t="e">
        <f t="shared" si="114"/>
        <v>#NUM!</v>
      </c>
      <c r="O564" s="19" t="e">
        <f t="shared" si="115"/>
        <v>#NUM!</v>
      </c>
      <c r="P564" s="19">
        <f t="shared" si="116"/>
        <v>0</v>
      </c>
      <c r="Q564" s="45" t="e">
        <f t="shared" si="117"/>
        <v>#NUM!</v>
      </c>
      <c r="R564" s="34" t="str">
        <f>IF(MONTH(B564)=12,計算リスト!$C$5,計算リスト!$C$6)</f>
        <v>×</v>
      </c>
      <c r="S564" s="34" t="str">
        <f>IF(YEAR(B564)-YEAR($B$108)&lt;=$D$55,計算リスト!$C$5,計算リスト!$C$6)</f>
        <v>×</v>
      </c>
      <c r="T564" s="34" t="str">
        <f>IF(R564&amp;S564=計算リスト!$C$5&amp;計算リスト!$C$5,計算リスト!$C$5,計算リスト!$C$6)</f>
        <v>×</v>
      </c>
      <c r="U564" s="34">
        <f>IF(T564=計算リスト!$C$5,MIN($D$57,Q564*$D$54),0)</f>
        <v>0</v>
      </c>
    </row>
    <row r="565" spans="2:21" x14ac:dyDescent="0.15">
      <c r="B565" s="17">
        <f t="shared" si="106"/>
        <v>58958</v>
      </c>
      <c r="C565" s="34">
        <f t="shared" si="107"/>
        <v>-36</v>
      </c>
      <c r="D565" s="35">
        <f t="shared" si="119"/>
        <v>3.2000000000000002E-3</v>
      </c>
      <c r="E565" s="35" t="str">
        <f t="shared" si="118"/>
        <v/>
      </c>
      <c r="F565" s="35" t="str">
        <f t="shared" si="118"/>
        <v/>
      </c>
      <c r="G565" s="35" t="str">
        <f t="shared" si="118"/>
        <v/>
      </c>
      <c r="H565" s="35" t="str">
        <f t="shared" si="118"/>
        <v/>
      </c>
      <c r="I565" s="36" cm="1">
        <f t="array" ref="I565">_xlfn.IFS(H565&lt;&gt;"",H565,G565&lt;&gt;"",G565,F565&lt;&gt;"",F565,E565&lt;&gt;"",E565,D565&lt;&gt;"",D565)</f>
        <v>3.2000000000000002E-3</v>
      </c>
      <c r="J565" s="42">
        <f t="shared" si="120"/>
        <v>125854.55988056776</v>
      </c>
      <c r="K565" s="43" t="e">
        <f t="shared" si="111"/>
        <v>#NUM!</v>
      </c>
      <c r="L565" s="44" t="e">
        <f t="shared" si="112"/>
        <v>#NUM!</v>
      </c>
      <c r="M565" s="43" t="e">
        <f t="shared" si="113"/>
        <v>#NUM!</v>
      </c>
      <c r="N565" s="44" t="e">
        <f t="shared" si="114"/>
        <v>#NUM!</v>
      </c>
      <c r="O565" s="19" t="e">
        <f t="shared" si="115"/>
        <v>#NUM!</v>
      </c>
      <c r="P565" s="19">
        <f t="shared" si="116"/>
        <v>0</v>
      </c>
      <c r="Q565" s="45" t="e">
        <f t="shared" si="117"/>
        <v>#NUM!</v>
      </c>
      <c r="R565" s="34" t="str">
        <f>IF(MONTH(B565)=12,計算リスト!$C$5,計算リスト!$C$6)</f>
        <v>×</v>
      </c>
      <c r="S565" s="34" t="str">
        <f>IF(YEAR(B565)-YEAR($B$108)&lt;=$D$55,計算リスト!$C$5,計算リスト!$C$6)</f>
        <v>×</v>
      </c>
      <c r="T565" s="34" t="str">
        <f>IF(R565&amp;S565=計算リスト!$C$5&amp;計算リスト!$C$5,計算リスト!$C$5,計算リスト!$C$6)</f>
        <v>×</v>
      </c>
      <c r="U565" s="34">
        <f>IF(T565=計算リスト!$C$5,MIN($D$57,Q565*$D$54),0)</f>
        <v>0</v>
      </c>
    </row>
    <row r="566" spans="2:21" x14ac:dyDescent="0.15">
      <c r="B566" s="17">
        <f t="shared" si="106"/>
        <v>58988</v>
      </c>
      <c r="C566" s="34">
        <f t="shared" si="107"/>
        <v>-37</v>
      </c>
      <c r="D566" s="35">
        <f t="shared" si="119"/>
        <v>3.2000000000000002E-3</v>
      </c>
      <c r="E566" s="35" t="str">
        <f t="shared" si="118"/>
        <v/>
      </c>
      <c r="F566" s="35" t="str">
        <f t="shared" si="118"/>
        <v/>
      </c>
      <c r="G566" s="35" t="str">
        <f t="shared" si="118"/>
        <v/>
      </c>
      <c r="H566" s="35" t="str">
        <f t="shared" si="118"/>
        <v/>
      </c>
      <c r="I566" s="36" cm="1">
        <f t="array" ref="I566">_xlfn.IFS(H566&lt;&gt;"",H566,G566&lt;&gt;"",G566,F566&lt;&gt;"",F566,E566&lt;&gt;"",E566,D566&lt;&gt;"",D566)</f>
        <v>3.2000000000000002E-3</v>
      </c>
      <c r="J566" s="42">
        <f t="shared" si="120"/>
        <v>125854.55988056776</v>
      </c>
      <c r="K566" s="43" t="e">
        <f t="shared" ref="K566:K629" si="121">PMT(I566/12,$C566,-$Q565)</f>
        <v>#NUM!</v>
      </c>
      <c r="L566" s="44" t="e">
        <f t="shared" ref="L566:L629" si="122">MIN(J566,K566)</f>
        <v>#NUM!</v>
      </c>
      <c r="M566" s="43" t="e">
        <f t="shared" ref="M566:M629" si="123">K566-O566</f>
        <v>#NUM!</v>
      </c>
      <c r="N566" s="44" t="e">
        <f t="shared" ref="N566:N629" si="124">L566-O566</f>
        <v>#NUM!</v>
      </c>
      <c r="O566" s="19" t="e">
        <f t="shared" ref="O566:O629" si="125">Q565*(I566/12)</f>
        <v>#NUM!</v>
      </c>
      <c r="P566" s="19">
        <f t="shared" ref="P566:P629" si="126">IFERROR(HLOOKUP(B566,$E$64:$O$65,2,FALSE),0)</f>
        <v>0</v>
      </c>
      <c r="Q566" s="45" t="e">
        <f t="shared" ref="Q566:Q629" si="127">Q565-N566-P566</f>
        <v>#NUM!</v>
      </c>
      <c r="R566" s="34" t="str">
        <f>IF(MONTH(B566)=12,計算リスト!$C$5,計算リスト!$C$6)</f>
        <v>×</v>
      </c>
      <c r="S566" s="34" t="str">
        <f>IF(YEAR(B566)-YEAR($B$108)&lt;=$D$55,計算リスト!$C$5,計算リスト!$C$6)</f>
        <v>×</v>
      </c>
      <c r="T566" s="34" t="str">
        <f>IF(R566&amp;S566=計算リスト!$C$5&amp;計算リスト!$C$5,計算リスト!$C$5,計算リスト!$C$6)</f>
        <v>×</v>
      </c>
      <c r="U566" s="34">
        <f>IF(T566=計算リスト!$C$5,MIN($D$57,Q566*$D$54),0)</f>
        <v>0</v>
      </c>
    </row>
    <row r="567" spans="2:21" x14ac:dyDescent="0.15">
      <c r="B567" s="17">
        <f t="shared" si="106"/>
        <v>59019</v>
      </c>
      <c r="C567" s="34">
        <f t="shared" si="107"/>
        <v>-38</v>
      </c>
      <c r="D567" s="35">
        <f t="shared" si="119"/>
        <v>3.2000000000000002E-3</v>
      </c>
      <c r="E567" s="35" t="str">
        <f t="shared" si="118"/>
        <v/>
      </c>
      <c r="F567" s="35" t="str">
        <f t="shared" si="118"/>
        <v/>
      </c>
      <c r="G567" s="35" t="str">
        <f t="shared" si="118"/>
        <v/>
      </c>
      <c r="H567" s="35" t="str">
        <f t="shared" si="118"/>
        <v/>
      </c>
      <c r="I567" s="36" cm="1">
        <f t="array" ref="I567">_xlfn.IFS(H567&lt;&gt;"",H567,G567&lt;&gt;"",G567,F567&lt;&gt;"",F567,E567&lt;&gt;"",E567,D567&lt;&gt;"",D567)</f>
        <v>3.2000000000000002E-3</v>
      </c>
      <c r="J567" s="42">
        <f t="shared" si="120"/>
        <v>125854.55988056776</v>
      </c>
      <c r="K567" s="43" t="e">
        <f t="shared" si="121"/>
        <v>#NUM!</v>
      </c>
      <c r="L567" s="44" t="e">
        <f t="shared" si="122"/>
        <v>#NUM!</v>
      </c>
      <c r="M567" s="43" t="e">
        <f t="shared" si="123"/>
        <v>#NUM!</v>
      </c>
      <c r="N567" s="44" t="e">
        <f t="shared" si="124"/>
        <v>#NUM!</v>
      </c>
      <c r="O567" s="19" t="e">
        <f t="shared" si="125"/>
        <v>#NUM!</v>
      </c>
      <c r="P567" s="19">
        <f t="shared" si="126"/>
        <v>0</v>
      </c>
      <c r="Q567" s="45" t="e">
        <f t="shared" si="127"/>
        <v>#NUM!</v>
      </c>
      <c r="R567" s="34" t="str">
        <f>IF(MONTH(B567)=12,計算リスト!$C$5,計算リスト!$C$6)</f>
        <v>×</v>
      </c>
      <c r="S567" s="34" t="str">
        <f>IF(YEAR(B567)-YEAR($B$108)&lt;=$D$55,計算リスト!$C$5,計算リスト!$C$6)</f>
        <v>×</v>
      </c>
      <c r="T567" s="34" t="str">
        <f>IF(R567&amp;S567=計算リスト!$C$5&amp;計算リスト!$C$5,計算リスト!$C$5,計算リスト!$C$6)</f>
        <v>×</v>
      </c>
      <c r="U567" s="34">
        <f>IF(T567=計算リスト!$C$5,MIN($D$57,Q567*$D$54),0)</f>
        <v>0</v>
      </c>
    </row>
    <row r="568" spans="2:21" x14ac:dyDescent="0.15">
      <c r="B568" s="17">
        <f t="shared" si="106"/>
        <v>59050</v>
      </c>
      <c r="C568" s="34">
        <f t="shared" si="107"/>
        <v>-39</v>
      </c>
      <c r="D568" s="35">
        <f t="shared" si="119"/>
        <v>3.2000000000000002E-3</v>
      </c>
      <c r="E568" s="35" t="str">
        <f t="shared" ref="E568:H587" si="128">IF(F$36&lt;&gt;"",IF($B568&gt;=F$36,F$41,""),"")</f>
        <v/>
      </c>
      <c r="F568" s="35" t="str">
        <f t="shared" si="128"/>
        <v/>
      </c>
      <c r="G568" s="35" t="str">
        <f t="shared" si="128"/>
        <v/>
      </c>
      <c r="H568" s="35" t="str">
        <f t="shared" si="128"/>
        <v/>
      </c>
      <c r="I568" s="36" cm="1">
        <f t="array" ref="I568">_xlfn.IFS(H568&lt;&gt;"",H568,G568&lt;&gt;"",G568,F568&lt;&gt;"",F568,E568&lt;&gt;"",E568,D568&lt;&gt;"",D568)</f>
        <v>3.2000000000000002E-3</v>
      </c>
      <c r="J568" s="42">
        <f t="shared" si="120"/>
        <v>125854.55988056776</v>
      </c>
      <c r="K568" s="43" t="e">
        <f t="shared" si="121"/>
        <v>#NUM!</v>
      </c>
      <c r="L568" s="44" t="e">
        <f t="shared" si="122"/>
        <v>#NUM!</v>
      </c>
      <c r="M568" s="43" t="e">
        <f t="shared" si="123"/>
        <v>#NUM!</v>
      </c>
      <c r="N568" s="44" t="e">
        <f t="shared" si="124"/>
        <v>#NUM!</v>
      </c>
      <c r="O568" s="19" t="e">
        <f t="shared" si="125"/>
        <v>#NUM!</v>
      </c>
      <c r="P568" s="19">
        <f t="shared" si="126"/>
        <v>0</v>
      </c>
      <c r="Q568" s="45" t="e">
        <f t="shared" si="127"/>
        <v>#NUM!</v>
      </c>
      <c r="R568" s="34" t="str">
        <f>IF(MONTH(B568)=12,計算リスト!$C$5,計算リスト!$C$6)</f>
        <v>×</v>
      </c>
      <c r="S568" s="34" t="str">
        <f>IF(YEAR(B568)-YEAR($B$108)&lt;=$D$55,計算リスト!$C$5,計算リスト!$C$6)</f>
        <v>×</v>
      </c>
      <c r="T568" s="34" t="str">
        <f>IF(R568&amp;S568=計算リスト!$C$5&amp;計算リスト!$C$5,計算リスト!$C$5,計算リスト!$C$6)</f>
        <v>×</v>
      </c>
      <c r="U568" s="34">
        <f>IF(T568=計算リスト!$C$5,MIN($D$57,Q568*$D$54),0)</f>
        <v>0</v>
      </c>
    </row>
    <row r="569" spans="2:21" x14ac:dyDescent="0.15">
      <c r="B569" s="17">
        <f t="shared" si="106"/>
        <v>59080</v>
      </c>
      <c r="C569" s="34">
        <f t="shared" si="107"/>
        <v>-40</v>
      </c>
      <c r="D569" s="35">
        <f t="shared" si="119"/>
        <v>3.2000000000000002E-3</v>
      </c>
      <c r="E569" s="35" t="str">
        <f t="shared" si="128"/>
        <v/>
      </c>
      <c r="F569" s="35" t="str">
        <f t="shared" si="128"/>
        <v/>
      </c>
      <c r="G569" s="35" t="str">
        <f t="shared" si="128"/>
        <v/>
      </c>
      <c r="H569" s="35" t="str">
        <f t="shared" si="128"/>
        <v/>
      </c>
      <c r="I569" s="36" cm="1">
        <f t="array" ref="I569">_xlfn.IFS(H569&lt;&gt;"",H569,G569&lt;&gt;"",G569,F569&lt;&gt;"",F569,E569&lt;&gt;"",E569,D569&lt;&gt;"",D569)</f>
        <v>3.2000000000000002E-3</v>
      </c>
      <c r="J569" s="42">
        <f t="shared" si="120"/>
        <v>125854.55988056776</v>
      </c>
      <c r="K569" s="43" t="e">
        <f t="shared" si="121"/>
        <v>#NUM!</v>
      </c>
      <c r="L569" s="44" t="e">
        <f t="shared" si="122"/>
        <v>#NUM!</v>
      </c>
      <c r="M569" s="43" t="e">
        <f t="shared" si="123"/>
        <v>#NUM!</v>
      </c>
      <c r="N569" s="44" t="e">
        <f t="shared" si="124"/>
        <v>#NUM!</v>
      </c>
      <c r="O569" s="19" t="e">
        <f t="shared" si="125"/>
        <v>#NUM!</v>
      </c>
      <c r="P569" s="19">
        <f t="shared" si="126"/>
        <v>0</v>
      </c>
      <c r="Q569" s="45" t="e">
        <f t="shared" si="127"/>
        <v>#NUM!</v>
      </c>
      <c r="R569" s="34" t="str">
        <f>IF(MONTH(B569)=12,計算リスト!$C$5,計算リスト!$C$6)</f>
        <v>×</v>
      </c>
      <c r="S569" s="34" t="str">
        <f>IF(YEAR(B569)-YEAR($B$108)&lt;=$D$55,計算リスト!$C$5,計算リスト!$C$6)</f>
        <v>×</v>
      </c>
      <c r="T569" s="34" t="str">
        <f>IF(R569&amp;S569=計算リスト!$C$5&amp;計算リスト!$C$5,計算リスト!$C$5,計算リスト!$C$6)</f>
        <v>×</v>
      </c>
      <c r="U569" s="34">
        <f>IF(T569=計算リスト!$C$5,MIN($D$57,Q569*$D$54),0)</f>
        <v>0</v>
      </c>
    </row>
    <row r="570" spans="2:21" x14ac:dyDescent="0.15">
      <c r="B570" s="17">
        <f t="shared" si="106"/>
        <v>59111</v>
      </c>
      <c r="C570" s="34">
        <f t="shared" si="107"/>
        <v>-41</v>
      </c>
      <c r="D570" s="35">
        <f t="shared" si="119"/>
        <v>3.2000000000000002E-3</v>
      </c>
      <c r="E570" s="35" t="str">
        <f t="shared" si="128"/>
        <v/>
      </c>
      <c r="F570" s="35" t="str">
        <f t="shared" si="128"/>
        <v/>
      </c>
      <c r="G570" s="35" t="str">
        <f t="shared" si="128"/>
        <v/>
      </c>
      <c r="H570" s="35" t="str">
        <f t="shared" si="128"/>
        <v/>
      </c>
      <c r="I570" s="36" cm="1">
        <f t="array" ref="I570">_xlfn.IFS(H570&lt;&gt;"",H570,G570&lt;&gt;"",G570,F570&lt;&gt;"",F570,E570&lt;&gt;"",E570,D570&lt;&gt;"",D570)</f>
        <v>3.2000000000000002E-3</v>
      </c>
      <c r="J570" s="42">
        <f t="shared" si="120"/>
        <v>125854.55988056776</v>
      </c>
      <c r="K570" s="43" t="e">
        <f t="shared" si="121"/>
        <v>#NUM!</v>
      </c>
      <c r="L570" s="44" t="e">
        <f t="shared" si="122"/>
        <v>#NUM!</v>
      </c>
      <c r="M570" s="43" t="e">
        <f t="shared" si="123"/>
        <v>#NUM!</v>
      </c>
      <c r="N570" s="44" t="e">
        <f t="shared" si="124"/>
        <v>#NUM!</v>
      </c>
      <c r="O570" s="19" t="e">
        <f t="shared" si="125"/>
        <v>#NUM!</v>
      </c>
      <c r="P570" s="19">
        <f t="shared" si="126"/>
        <v>0</v>
      </c>
      <c r="Q570" s="45" t="e">
        <f t="shared" si="127"/>
        <v>#NUM!</v>
      </c>
      <c r="R570" s="34" t="str">
        <f>IF(MONTH(B570)=12,計算リスト!$C$5,計算リスト!$C$6)</f>
        <v>×</v>
      </c>
      <c r="S570" s="34" t="str">
        <f>IF(YEAR(B570)-YEAR($B$108)&lt;=$D$55,計算リスト!$C$5,計算リスト!$C$6)</f>
        <v>×</v>
      </c>
      <c r="T570" s="34" t="str">
        <f>IF(R570&amp;S570=計算リスト!$C$5&amp;計算リスト!$C$5,計算リスト!$C$5,計算リスト!$C$6)</f>
        <v>×</v>
      </c>
      <c r="U570" s="34">
        <f>IF(T570=計算リスト!$C$5,MIN($D$57,Q570*$D$54),0)</f>
        <v>0</v>
      </c>
    </row>
    <row r="571" spans="2:21" x14ac:dyDescent="0.15">
      <c r="B571" s="17">
        <f t="shared" si="106"/>
        <v>59141</v>
      </c>
      <c r="C571" s="34">
        <f t="shared" si="107"/>
        <v>-42</v>
      </c>
      <c r="D571" s="35">
        <f t="shared" si="119"/>
        <v>3.2000000000000002E-3</v>
      </c>
      <c r="E571" s="35" t="str">
        <f t="shared" si="128"/>
        <v/>
      </c>
      <c r="F571" s="35" t="str">
        <f t="shared" si="128"/>
        <v/>
      </c>
      <c r="G571" s="35" t="str">
        <f t="shared" si="128"/>
        <v/>
      </c>
      <c r="H571" s="35" t="str">
        <f t="shared" si="128"/>
        <v/>
      </c>
      <c r="I571" s="36" cm="1">
        <f t="array" ref="I571">_xlfn.IFS(H571&lt;&gt;"",H571,G571&lt;&gt;"",G571,F571&lt;&gt;"",F571,E571&lt;&gt;"",E571,D571&lt;&gt;"",D571)</f>
        <v>3.2000000000000002E-3</v>
      </c>
      <c r="J571" s="42">
        <f t="shared" si="120"/>
        <v>125854.55988056776</v>
      </c>
      <c r="K571" s="43" t="e">
        <f t="shared" si="121"/>
        <v>#NUM!</v>
      </c>
      <c r="L571" s="44" t="e">
        <f t="shared" si="122"/>
        <v>#NUM!</v>
      </c>
      <c r="M571" s="43" t="e">
        <f t="shared" si="123"/>
        <v>#NUM!</v>
      </c>
      <c r="N571" s="44" t="e">
        <f t="shared" si="124"/>
        <v>#NUM!</v>
      </c>
      <c r="O571" s="19" t="e">
        <f t="shared" si="125"/>
        <v>#NUM!</v>
      </c>
      <c r="P571" s="19">
        <f t="shared" si="126"/>
        <v>0</v>
      </c>
      <c r="Q571" s="45" t="e">
        <f t="shared" si="127"/>
        <v>#NUM!</v>
      </c>
      <c r="R571" s="34" t="str">
        <f>IF(MONTH(B571)=12,計算リスト!$C$5,計算リスト!$C$6)</f>
        <v>○</v>
      </c>
      <c r="S571" s="34" t="str">
        <f>IF(YEAR(B571)-YEAR($B$108)&lt;=$D$55,計算リスト!$C$5,計算リスト!$C$6)</f>
        <v>×</v>
      </c>
      <c r="T571" s="34" t="str">
        <f>IF(R571&amp;S571=計算リスト!$C$5&amp;計算リスト!$C$5,計算リスト!$C$5,計算リスト!$C$6)</f>
        <v>×</v>
      </c>
      <c r="U571" s="34">
        <f>IF(T571=計算リスト!$C$5,MIN($D$57,Q571*$D$54),0)</f>
        <v>0</v>
      </c>
    </row>
    <row r="572" spans="2:21" x14ac:dyDescent="0.15">
      <c r="B572" s="17">
        <f t="shared" si="106"/>
        <v>59172</v>
      </c>
      <c r="C572" s="34">
        <f t="shared" si="107"/>
        <v>-43</v>
      </c>
      <c r="D572" s="35">
        <f t="shared" si="119"/>
        <v>3.2000000000000002E-3</v>
      </c>
      <c r="E572" s="35" t="str">
        <f t="shared" si="128"/>
        <v/>
      </c>
      <c r="F572" s="35" t="str">
        <f t="shared" si="128"/>
        <v/>
      </c>
      <c r="G572" s="35" t="str">
        <f t="shared" si="128"/>
        <v/>
      </c>
      <c r="H572" s="35" t="str">
        <f t="shared" si="128"/>
        <v/>
      </c>
      <c r="I572" s="36" cm="1">
        <f t="array" ref="I572">_xlfn.IFS(H572&lt;&gt;"",H572,G572&lt;&gt;"",G572,F572&lt;&gt;"",F572,E572&lt;&gt;"",E572,D572&lt;&gt;"",D572)</f>
        <v>3.2000000000000002E-3</v>
      </c>
      <c r="J572" s="42">
        <f t="shared" si="120"/>
        <v>125854.55988056776</v>
      </c>
      <c r="K572" s="43" t="e">
        <f t="shared" si="121"/>
        <v>#NUM!</v>
      </c>
      <c r="L572" s="44" t="e">
        <f t="shared" si="122"/>
        <v>#NUM!</v>
      </c>
      <c r="M572" s="43" t="e">
        <f t="shared" si="123"/>
        <v>#NUM!</v>
      </c>
      <c r="N572" s="44" t="e">
        <f t="shared" si="124"/>
        <v>#NUM!</v>
      </c>
      <c r="O572" s="19" t="e">
        <f t="shared" si="125"/>
        <v>#NUM!</v>
      </c>
      <c r="P572" s="19">
        <f t="shared" si="126"/>
        <v>0</v>
      </c>
      <c r="Q572" s="45" t="e">
        <f t="shared" si="127"/>
        <v>#NUM!</v>
      </c>
      <c r="R572" s="34" t="str">
        <f>IF(MONTH(B572)=12,計算リスト!$C$5,計算リスト!$C$6)</f>
        <v>×</v>
      </c>
      <c r="S572" s="34" t="str">
        <f>IF(YEAR(B572)-YEAR($B$108)&lt;=$D$55,計算リスト!$C$5,計算リスト!$C$6)</f>
        <v>×</v>
      </c>
      <c r="T572" s="34" t="str">
        <f>IF(R572&amp;S572=計算リスト!$C$5&amp;計算リスト!$C$5,計算リスト!$C$5,計算リスト!$C$6)</f>
        <v>×</v>
      </c>
      <c r="U572" s="34">
        <f>IF(T572=計算リスト!$C$5,MIN($D$57,Q572*$D$54),0)</f>
        <v>0</v>
      </c>
    </row>
    <row r="573" spans="2:21" x14ac:dyDescent="0.15">
      <c r="B573" s="17">
        <f t="shared" si="106"/>
        <v>59203</v>
      </c>
      <c r="C573" s="34">
        <f t="shared" si="107"/>
        <v>-44</v>
      </c>
      <c r="D573" s="35">
        <f t="shared" si="119"/>
        <v>3.2000000000000002E-3</v>
      </c>
      <c r="E573" s="35" t="str">
        <f t="shared" si="128"/>
        <v/>
      </c>
      <c r="F573" s="35" t="str">
        <f t="shared" si="128"/>
        <v/>
      </c>
      <c r="G573" s="35" t="str">
        <f t="shared" si="128"/>
        <v/>
      </c>
      <c r="H573" s="35" t="str">
        <f t="shared" si="128"/>
        <v/>
      </c>
      <c r="I573" s="36" cm="1">
        <f t="array" ref="I573">_xlfn.IFS(H573&lt;&gt;"",H573,G573&lt;&gt;"",G573,F573&lt;&gt;"",F573,E573&lt;&gt;"",E573,D573&lt;&gt;"",D573)</f>
        <v>3.2000000000000002E-3</v>
      </c>
      <c r="J573" s="42">
        <f t="shared" si="120"/>
        <v>125854.55988056776</v>
      </c>
      <c r="K573" s="43" t="e">
        <f t="shared" si="121"/>
        <v>#NUM!</v>
      </c>
      <c r="L573" s="44" t="e">
        <f t="shared" si="122"/>
        <v>#NUM!</v>
      </c>
      <c r="M573" s="43" t="e">
        <f t="shared" si="123"/>
        <v>#NUM!</v>
      </c>
      <c r="N573" s="44" t="e">
        <f t="shared" si="124"/>
        <v>#NUM!</v>
      </c>
      <c r="O573" s="19" t="e">
        <f t="shared" si="125"/>
        <v>#NUM!</v>
      </c>
      <c r="P573" s="19">
        <f t="shared" si="126"/>
        <v>0</v>
      </c>
      <c r="Q573" s="45" t="e">
        <f t="shared" si="127"/>
        <v>#NUM!</v>
      </c>
      <c r="R573" s="34" t="str">
        <f>IF(MONTH(B573)=12,計算リスト!$C$5,計算リスト!$C$6)</f>
        <v>×</v>
      </c>
      <c r="S573" s="34" t="str">
        <f>IF(YEAR(B573)-YEAR($B$108)&lt;=$D$55,計算リスト!$C$5,計算リスト!$C$6)</f>
        <v>×</v>
      </c>
      <c r="T573" s="34" t="str">
        <f>IF(R573&amp;S573=計算リスト!$C$5&amp;計算リスト!$C$5,計算リスト!$C$5,計算リスト!$C$6)</f>
        <v>×</v>
      </c>
      <c r="U573" s="34">
        <f>IF(T573=計算リスト!$C$5,MIN($D$57,Q573*$D$54),0)</f>
        <v>0</v>
      </c>
    </row>
    <row r="574" spans="2:21" x14ac:dyDescent="0.15">
      <c r="B574" s="17">
        <f t="shared" si="106"/>
        <v>59231</v>
      </c>
      <c r="C574" s="34">
        <f t="shared" si="107"/>
        <v>-45</v>
      </c>
      <c r="D574" s="35">
        <f t="shared" si="119"/>
        <v>3.2000000000000002E-3</v>
      </c>
      <c r="E574" s="35" t="str">
        <f t="shared" si="128"/>
        <v/>
      </c>
      <c r="F574" s="35" t="str">
        <f t="shared" si="128"/>
        <v/>
      </c>
      <c r="G574" s="35" t="str">
        <f t="shared" si="128"/>
        <v/>
      </c>
      <c r="H574" s="35" t="str">
        <f t="shared" si="128"/>
        <v/>
      </c>
      <c r="I574" s="36" cm="1">
        <f t="array" ref="I574">_xlfn.IFS(H574&lt;&gt;"",H574,G574&lt;&gt;"",G574,F574&lt;&gt;"",F574,E574&lt;&gt;"",E574,D574&lt;&gt;"",D574)</f>
        <v>3.2000000000000002E-3</v>
      </c>
      <c r="J574" s="42">
        <f t="shared" si="120"/>
        <v>125854.55988056776</v>
      </c>
      <c r="K574" s="43" t="e">
        <f t="shared" si="121"/>
        <v>#NUM!</v>
      </c>
      <c r="L574" s="44" t="e">
        <f t="shared" si="122"/>
        <v>#NUM!</v>
      </c>
      <c r="M574" s="43" t="e">
        <f t="shared" si="123"/>
        <v>#NUM!</v>
      </c>
      <c r="N574" s="44" t="e">
        <f t="shared" si="124"/>
        <v>#NUM!</v>
      </c>
      <c r="O574" s="19" t="e">
        <f t="shared" si="125"/>
        <v>#NUM!</v>
      </c>
      <c r="P574" s="19">
        <f t="shared" si="126"/>
        <v>0</v>
      </c>
      <c r="Q574" s="45" t="e">
        <f t="shared" si="127"/>
        <v>#NUM!</v>
      </c>
      <c r="R574" s="34" t="str">
        <f>IF(MONTH(B574)=12,計算リスト!$C$5,計算リスト!$C$6)</f>
        <v>×</v>
      </c>
      <c r="S574" s="34" t="str">
        <f>IF(YEAR(B574)-YEAR($B$108)&lt;=$D$55,計算リスト!$C$5,計算リスト!$C$6)</f>
        <v>×</v>
      </c>
      <c r="T574" s="34" t="str">
        <f>IF(R574&amp;S574=計算リスト!$C$5&amp;計算リスト!$C$5,計算リスト!$C$5,計算リスト!$C$6)</f>
        <v>×</v>
      </c>
      <c r="U574" s="34">
        <f>IF(T574=計算リスト!$C$5,MIN($D$57,Q574*$D$54),0)</f>
        <v>0</v>
      </c>
    </row>
    <row r="575" spans="2:21" x14ac:dyDescent="0.15">
      <c r="B575" s="17">
        <f t="shared" si="106"/>
        <v>59262</v>
      </c>
      <c r="C575" s="34">
        <f t="shared" si="107"/>
        <v>-46</v>
      </c>
      <c r="D575" s="35">
        <f t="shared" si="119"/>
        <v>3.2000000000000002E-3</v>
      </c>
      <c r="E575" s="35" t="str">
        <f t="shared" si="128"/>
        <v/>
      </c>
      <c r="F575" s="35" t="str">
        <f t="shared" si="128"/>
        <v/>
      </c>
      <c r="G575" s="35" t="str">
        <f t="shared" si="128"/>
        <v/>
      </c>
      <c r="H575" s="35" t="str">
        <f t="shared" si="128"/>
        <v/>
      </c>
      <c r="I575" s="36" cm="1">
        <f t="array" ref="I575">_xlfn.IFS(H575&lt;&gt;"",H575,G575&lt;&gt;"",G575,F575&lt;&gt;"",F575,E575&lt;&gt;"",E575,D575&lt;&gt;"",D575)</f>
        <v>3.2000000000000002E-3</v>
      </c>
      <c r="J575" s="42">
        <f t="shared" si="120"/>
        <v>125854.55988056776</v>
      </c>
      <c r="K575" s="43" t="e">
        <f t="shared" si="121"/>
        <v>#NUM!</v>
      </c>
      <c r="L575" s="44" t="e">
        <f t="shared" si="122"/>
        <v>#NUM!</v>
      </c>
      <c r="M575" s="43" t="e">
        <f t="shared" si="123"/>
        <v>#NUM!</v>
      </c>
      <c r="N575" s="44" t="e">
        <f t="shared" si="124"/>
        <v>#NUM!</v>
      </c>
      <c r="O575" s="19" t="e">
        <f t="shared" si="125"/>
        <v>#NUM!</v>
      </c>
      <c r="P575" s="19">
        <f t="shared" si="126"/>
        <v>0</v>
      </c>
      <c r="Q575" s="45" t="e">
        <f t="shared" si="127"/>
        <v>#NUM!</v>
      </c>
      <c r="R575" s="34" t="str">
        <f>IF(MONTH(B575)=12,計算リスト!$C$5,計算リスト!$C$6)</f>
        <v>×</v>
      </c>
      <c r="S575" s="34" t="str">
        <f>IF(YEAR(B575)-YEAR($B$108)&lt;=$D$55,計算リスト!$C$5,計算リスト!$C$6)</f>
        <v>×</v>
      </c>
      <c r="T575" s="34" t="str">
        <f>IF(R575&amp;S575=計算リスト!$C$5&amp;計算リスト!$C$5,計算リスト!$C$5,計算リスト!$C$6)</f>
        <v>×</v>
      </c>
      <c r="U575" s="34">
        <f>IF(T575=計算リスト!$C$5,MIN($D$57,Q575*$D$54),0)</f>
        <v>0</v>
      </c>
    </row>
    <row r="576" spans="2:21" x14ac:dyDescent="0.15">
      <c r="B576" s="17">
        <f t="shared" si="106"/>
        <v>59292</v>
      </c>
      <c r="C576" s="34">
        <f t="shared" si="107"/>
        <v>-47</v>
      </c>
      <c r="D576" s="35">
        <f t="shared" si="119"/>
        <v>3.2000000000000002E-3</v>
      </c>
      <c r="E576" s="35" t="str">
        <f t="shared" si="128"/>
        <v/>
      </c>
      <c r="F576" s="35" t="str">
        <f t="shared" si="128"/>
        <v/>
      </c>
      <c r="G576" s="35" t="str">
        <f t="shared" si="128"/>
        <v/>
      </c>
      <c r="H576" s="35" t="str">
        <f t="shared" si="128"/>
        <v/>
      </c>
      <c r="I576" s="36" cm="1">
        <f t="array" ref="I576">_xlfn.IFS(H576&lt;&gt;"",H576,G576&lt;&gt;"",G576,F576&lt;&gt;"",F576,E576&lt;&gt;"",E576,D576&lt;&gt;"",D576)</f>
        <v>3.2000000000000002E-3</v>
      </c>
      <c r="J576" s="42">
        <f t="shared" si="120"/>
        <v>125854.55988056776</v>
      </c>
      <c r="K576" s="43" t="e">
        <f t="shared" si="121"/>
        <v>#NUM!</v>
      </c>
      <c r="L576" s="44" t="e">
        <f t="shared" si="122"/>
        <v>#NUM!</v>
      </c>
      <c r="M576" s="43" t="e">
        <f t="shared" si="123"/>
        <v>#NUM!</v>
      </c>
      <c r="N576" s="44" t="e">
        <f t="shared" si="124"/>
        <v>#NUM!</v>
      </c>
      <c r="O576" s="19" t="e">
        <f t="shared" si="125"/>
        <v>#NUM!</v>
      </c>
      <c r="P576" s="19">
        <f t="shared" si="126"/>
        <v>0</v>
      </c>
      <c r="Q576" s="45" t="e">
        <f t="shared" si="127"/>
        <v>#NUM!</v>
      </c>
      <c r="R576" s="34" t="str">
        <f>IF(MONTH(B576)=12,計算リスト!$C$5,計算リスト!$C$6)</f>
        <v>×</v>
      </c>
      <c r="S576" s="34" t="str">
        <f>IF(YEAR(B576)-YEAR($B$108)&lt;=$D$55,計算リスト!$C$5,計算リスト!$C$6)</f>
        <v>×</v>
      </c>
      <c r="T576" s="34" t="str">
        <f>IF(R576&amp;S576=計算リスト!$C$5&amp;計算リスト!$C$5,計算リスト!$C$5,計算リスト!$C$6)</f>
        <v>×</v>
      </c>
      <c r="U576" s="34">
        <f>IF(T576=計算リスト!$C$5,MIN($D$57,Q576*$D$54),0)</f>
        <v>0</v>
      </c>
    </row>
    <row r="577" spans="2:21" x14ac:dyDescent="0.15">
      <c r="B577" s="17">
        <f t="shared" si="106"/>
        <v>59323</v>
      </c>
      <c r="C577" s="34">
        <f t="shared" si="107"/>
        <v>-48</v>
      </c>
      <c r="D577" s="35">
        <f t="shared" si="119"/>
        <v>3.2000000000000002E-3</v>
      </c>
      <c r="E577" s="35" t="str">
        <f t="shared" si="128"/>
        <v/>
      </c>
      <c r="F577" s="35" t="str">
        <f t="shared" si="128"/>
        <v/>
      </c>
      <c r="G577" s="35" t="str">
        <f t="shared" si="128"/>
        <v/>
      </c>
      <c r="H577" s="35" t="str">
        <f t="shared" si="128"/>
        <v/>
      </c>
      <c r="I577" s="36" cm="1">
        <f t="array" ref="I577">_xlfn.IFS(H577&lt;&gt;"",H577,G577&lt;&gt;"",G577,F577&lt;&gt;"",F577,E577&lt;&gt;"",E577,D577&lt;&gt;"",D577)</f>
        <v>3.2000000000000002E-3</v>
      </c>
      <c r="J577" s="42">
        <f t="shared" si="120"/>
        <v>125854.55988056776</v>
      </c>
      <c r="K577" s="43" t="e">
        <f t="shared" si="121"/>
        <v>#NUM!</v>
      </c>
      <c r="L577" s="44" t="e">
        <f t="shared" si="122"/>
        <v>#NUM!</v>
      </c>
      <c r="M577" s="43" t="e">
        <f t="shared" si="123"/>
        <v>#NUM!</v>
      </c>
      <c r="N577" s="44" t="e">
        <f t="shared" si="124"/>
        <v>#NUM!</v>
      </c>
      <c r="O577" s="19" t="e">
        <f t="shared" si="125"/>
        <v>#NUM!</v>
      </c>
      <c r="P577" s="19">
        <f t="shared" si="126"/>
        <v>0</v>
      </c>
      <c r="Q577" s="45" t="e">
        <f t="shared" si="127"/>
        <v>#NUM!</v>
      </c>
      <c r="R577" s="34" t="str">
        <f>IF(MONTH(B577)=12,計算リスト!$C$5,計算リスト!$C$6)</f>
        <v>×</v>
      </c>
      <c r="S577" s="34" t="str">
        <f>IF(YEAR(B577)-YEAR($B$108)&lt;=$D$55,計算リスト!$C$5,計算リスト!$C$6)</f>
        <v>×</v>
      </c>
      <c r="T577" s="34" t="str">
        <f>IF(R577&amp;S577=計算リスト!$C$5&amp;計算リスト!$C$5,計算リスト!$C$5,計算リスト!$C$6)</f>
        <v>×</v>
      </c>
      <c r="U577" s="34">
        <f>IF(T577=計算リスト!$C$5,MIN($D$57,Q577*$D$54),0)</f>
        <v>0</v>
      </c>
    </row>
    <row r="578" spans="2:21" x14ac:dyDescent="0.15">
      <c r="B578" s="17">
        <f t="shared" si="106"/>
        <v>59353</v>
      </c>
      <c r="C578" s="34">
        <f t="shared" si="107"/>
        <v>-49</v>
      </c>
      <c r="D578" s="35">
        <f t="shared" si="119"/>
        <v>3.2000000000000002E-3</v>
      </c>
      <c r="E578" s="35" t="str">
        <f t="shared" si="128"/>
        <v/>
      </c>
      <c r="F578" s="35" t="str">
        <f t="shared" si="128"/>
        <v/>
      </c>
      <c r="G578" s="35" t="str">
        <f t="shared" si="128"/>
        <v/>
      </c>
      <c r="H578" s="35" t="str">
        <f t="shared" si="128"/>
        <v/>
      </c>
      <c r="I578" s="36" cm="1">
        <f t="array" ref="I578">_xlfn.IFS(H578&lt;&gt;"",H578,G578&lt;&gt;"",G578,F578&lt;&gt;"",F578,E578&lt;&gt;"",E578,D578&lt;&gt;"",D578)</f>
        <v>3.2000000000000002E-3</v>
      </c>
      <c r="J578" s="42">
        <f t="shared" si="120"/>
        <v>125854.55988056776</v>
      </c>
      <c r="K578" s="43" t="e">
        <f t="shared" si="121"/>
        <v>#NUM!</v>
      </c>
      <c r="L578" s="44" t="e">
        <f t="shared" si="122"/>
        <v>#NUM!</v>
      </c>
      <c r="M578" s="43" t="e">
        <f t="shared" si="123"/>
        <v>#NUM!</v>
      </c>
      <c r="N578" s="44" t="e">
        <f t="shared" si="124"/>
        <v>#NUM!</v>
      </c>
      <c r="O578" s="19" t="e">
        <f t="shared" si="125"/>
        <v>#NUM!</v>
      </c>
      <c r="P578" s="19">
        <f t="shared" si="126"/>
        <v>0</v>
      </c>
      <c r="Q578" s="45" t="e">
        <f t="shared" si="127"/>
        <v>#NUM!</v>
      </c>
      <c r="R578" s="34" t="str">
        <f>IF(MONTH(B578)=12,計算リスト!$C$5,計算リスト!$C$6)</f>
        <v>×</v>
      </c>
      <c r="S578" s="34" t="str">
        <f>IF(YEAR(B578)-YEAR($B$108)&lt;=$D$55,計算リスト!$C$5,計算リスト!$C$6)</f>
        <v>×</v>
      </c>
      <c r="T578" s="34" t="str">
        <f>IF(R578&amp;S578=計算リスト!$C$5&amp;計算リスト!$C$5,計算リスト!$C$5,計算リスト!$C$6)</f>
        <v>×</v>
      </c>
      <c r="U578" s="34">
        <f>IF(T578=計算リスト!$C$5,MIN($D$57,Q578*$D$54),0)</f>
        <v>0</v>
      </c>
    </row>
    <row r="579" spans="2:21" x14ac:dyDescent="0.15">
      <c r="B579" s="17">
        <f t="shared" si="106"/>
        <v>59384</v>
      </c>
      <c r="C579" s="34">
        <f t="shared" si="107"/>
        <v>-50</v>
      </c>
      <c r="D579" s="35">
        <f t="shared" si="119"/>
        <v>3.2000000000000002E-3</v>
      </c>
      <c r="E579" s="35" t="str">
        <f t="shared" si="128"/>
        <v/>
      </c>
      <c r="F579" s="35" t="str">
        <f t="shared" si="128"/>
        <v/>
      </c>
      <c r="G579" s="35" t="str">
        <f t="shared" si="128"/>
        <v/>
      </c>
      <c r="H579" s="35" t="str">
        <f t="shared" si="128"/>
        <v/>
      </c>
      <c r="I579" s="36" cm="1">
        <f t="array" ref="I579">_xlfn.IFS(H579&lt;&gt;"",H579,G579&lt;&gt;"",G579,F579&lt;&gt;"",F579,E579&lt;&gt;"",E579,D579&lt;&gt;"",D579)</f>
        <v>3.2000000000000002E-3</v>
      </c>
      <c r="J579" s="42">
        <f t="shared" si="120"/>
        <v>125854.55988056776</v>
      </c>
      <c r="K579" s="43" t="e">
        <f t="shared" si="121"/>
        <v>#NUM!</v>
      </c>
      <c r="L579" s="44" t="e">
        <f t="shared" si="122"/>
        <v>#NUM!</v>
      </c>
      <c r="M579" s="43" t="e">
        <f t="shared" si="123"/>
        <v>#NUM!</v>
      </c>
      <c r="N579" s="44" t="e">
        <f t="shared" si="124"/>
        <v>#NUM!</v>
      </c>
      <c r="O579" s="19" t="e">
        <f t="shared" si="125"/>
        <v>#NUM!</v>
      </c>
      <c r="P579" s="19">
        <f t="shared" si="126"/>
        <v>0</v>
      </c>
      <c r="Q579" s="45" t="e">
        <f t="shared" si="127"/>
        <v>#NUM!</v>
      </c>
      <c r="R579" s="34" t="str">
        <f>IF(MONTH(B579)=12,計算リスト!$C$5,計算リスト!$C$6)</f>
        <v>×</v>
      </c>
      <c r="S579" s="34" t="str">
        <f>IF(YEAR(B579)-YEAR($B$108)&lt;=$D$55,計算リスト!$C$5,計算リスト!$C$6)</f>
        <v>×</v>
      </c>
      <c r="T579" s="34" t="str">
        <f>IF(R579&amp;S579=計算リスト!$C$5&amp;計算リスト!$C$5,計算リスト!$C$5,計算リスト!$C$6)</f>
        <v>×</v>
      </c>
      <c r="U579" s="34">
        <f>IF(T579=計算リスト!$C$5,MIN($D$57,Q579*$D$54),0)</f>
        <v>0</v>
      </c>
    </row>
    <row r="580" spans="2:21" x14ac:dyDescent="0.15">
      <c r="B580" s="17">
        <f t="shared" si="106"/>
        <v>59415</v>
      </c>
      <c r="C580" s="34">
        <f t="shared" si="107"/>
        <v>-51</v>
      </c>
      <c r="D580" s="35">
        <f t="shared" si="119"/>
        <v>3.2000000000000002E-3</v>
      </c>
      <c r="E580" s="35" t="str">
        <f t="shared" si="128"/>
        <v/>
      </c>
      <c r="F580" s="35" t="str">
        <f t="shared" si="128"/>
        <v/>
      </c>
      <c r="G580" s="35" t="str">
        <f t="shared" si="128"/>
        <v/>
      </c>
      <c r="H580" s="35" t="str">
        <f t="shared" si="128"/>
        <v/>
      </c>
      <c r="I580" s="36" cm="1">
        <f t="array" ref="I580">_xlfn.IFS(H580&lt;&gt;"",H580,G580&lt;&gt;"",G580,F580&lt;&gt;"",F580,E580&lt;&gt;"",E580,D580&lt;&gt;"",D580)</f>
        <v>3.2000000000000002E-3</v>
      </c>
      <c r="J580" s="42">
        <f t="shared" si="120"/>
        <v>125854.55988056776</v>
      </c>
      <c r="K580" s="43" t="e">
        <f t="shared" si="121"/>
        <v>#NUM!</v>
      </c>
      <c r="L580" s="44" t="e">
        <f t="shared" si="122"/>
        <v>#NUM!</v>
      </c>
      <c r="M580" s="43" t="e">
        <f t="shared" si="123"/>
        <v>#NUM!</v>
      </c>
      <c r="N580" s="44" t="e">
        <f t="shared" si="124"/>
        <v>#NUM!</v>
      </c>
      <c r="O580" s="19" t="e">
        <f t="shared" si="125"/>
        <v>#NUM!</v>
      </c>
      <c r="P580" s="19">
        <f t="shared" si="126"/>
        <v>0</v>
      </c>
      <c r="Q580" s="45" t="e">
        <f t="shared" si="127"/>
        <v>#NUM!</v>
      </c>
      <c r="R580" s="34" t="str">
        <f>IF(MONTH(B580)=12,計算リスト!$C$5,計算リスト!$C$6)</f>
        <v>×</v>
      </c>
      <c r="S580" s="34" t="str">
        <f>IF(YEAR(B580)-YEAR($B$108)&lt;=$D$55,計算リスト!$C$5,計算リスト!$C$6)</f>
        <v>×</v>
      </c>
      <c r="T580" s="34" t="str">
        <f>IF(R580&amp;S580=計算リスト!$C$5&amp;計算リスト!$C$5,計算リスト!$C$5,計算リスト!$C$6)</f>
        <v>×</v>
      </c>
      <c r="U580" s="34">
        <f>IF(T580=計算リスト!$C$5,MIN($D$57,Q580*$D$54),0)</f>
        <v>0</v>
      </c>
    </row>
    <row r="581" spans="2:21" x14ac:dyDescent="0.15">
      <c r="B581" s="17">
        <f t="shared" si="106"/>
        <v>59445</v>
      </c>
      <c r="C581" s="34">
        <f t="shared" si="107"/>
        <v>-52</v>
      </c>
      <c r="D581" s="35">
        <f t="shared" si="119"/>
        <v>3.2000000000000002E-3</v>
      </c>
      <c r="E581" s="35" t="str">
        <f t="shared" si="128"/>
        <v/>
      </c>
      <c r="F581" s="35" t="str">
        <f t="shared" si="128"/>
        <v/>
      </c>
      <c r="G581" s="35" t="str">
        <f t="shared" si="128"/>
        <v/>
      </c>
      <c r="H581" s="35" t="str">
        <f t="shared" si="128"/>
        <v/>
      </c>
      <c r="I581" s="36" cm="1">
        <f t="array" ref="I581">_xlfn.IFS(H581&lt;&gt;"",H581,G581&lt;&gt;"",G581,F581&lt;&gt;"",F581,E581&lt;&gt;"",E581,D581&lt;&gt;"",D581)</f>
        <v>3.2000000000000002E-3</v>
      </c>
      <c r="J581" s="42">
        <f t="shared" si="120"/>
        <v>125854.55988056776</v>
      </c>
      <c r="K581" s="43" t="e">
        <f t="shared" si="121"/>
        <v>#NUM!</v>
      </c>
      <c r="L581" s="44" t="e">
        <f t="shared" si="122"/>
        <v>#NUM!</v>
      </c>
      <c r="M581" s="43" t="e">
        <f t="shared" si="123"/>
        <v>#NUM!</v>
      </c>
      <c r="N581" s="44" t="e">
        <f t="shared" si="124"/>
        <v>#NUM!</v>
      </c>
      <c r="O581" s="19" t="e">
        <f t="shared" si="125"/>
        <v>#NUM!</v>
      </c>
      <c r="P581" s="19">
        <f t="shared" si="126"/>
        <v>0</v>
      </c>
      <c r="Q581" s="45" t="e">
        <f t="shared" si="127"/>
        <v>#NUM!</v>
      </c>
      <c r="R581" s="34" t="str">
        <f>IF(MONTH(B581)=12,計算リスト!$C$5,計算リスト!$C$6)</f>
        <v>×</v>
      </c>
      <c r="S581" s="34" t="str">
        <f>IF(YEAR(B581)-YEAR($B$108)&lt;=$D$55,計算リスト!$C$5,計算リスト!$C$6)</f>
        <v>×</v>
      </c>
      <c r="T581" s="34" t="str">
        <f>IF(R581&amp;S581=計算リスト!$C$5&amp;計算リスト!$C$5,計算リスト!$C$5,計算リスト!$C$6)</f>
        <v>×</v>
      </c>
      <c r="U581" s="34">
        <f>IF(T581=計算リスト!$C$5,MIN($D$57,Q581*$D$54),0)</f>
        <v>0</v>
      </c>
    </row>
    <row r="582" spans="2:21" x14ac:dyDescent="0.15">
      <c r="B582" s="17">
        <f t="shared" si="106"/>
        <v>59476</v>
      </c>
      <c r="C582" s="34">
        <f t="shared" si="107"/>
        <v>-53</v>
      </c>
      <c r="D582" s="35">
        <f t="shared" si="119"/>
        <v>3.2000000000000002E-3</v>
      </c>
      <c r="E582" s="35" t="str">
        <f t="shared" si="128"/>
        <v/>
      </c>
      <c r="F582" s="35" t="str">
        <f t="shared" si="128"/>
        <v/>
      </c>
      <c r="G582" s="35" t="str">
        <f t="shared" si="128"/>
        <v/>
      </c>
      <c r="H582" s="35" t="str">
        <f t="shared" si="128"/>
        <v/>
      </c>
      <c r="I582" s="36" cm="1">
        <f t="array" ref="I582">_xlfn.IFS(H582&lt;&gt;"",H582,G582&lt;&gt;"",G582,F582&lt;&gt;"",F582,E582&lt;&gt;"",E582,D582&lt;&gt;"",D582)</f>
        <v>3.2000000000000002E-3</v>
      </c>
      <c r="J582" s="42">
        <f t="shared" si="120"/>
        <v>125854.55988056776</v>
      </c>
      <c r="K582" s="43" t="e">
        <f t="shared" si="121"/>
        <v>#NUM!</v>
      </c>
      <c r="L582" s="44" t="e">
        <f t="shared" si="122"/>
        <v>#NUM!</v>
      </c>
      <c r="M582" s="43" t="e">
        <f t="shared" si="123"/>
        <v>#NUM!</v>
      </c>
      <c r="N582" s="44" t="e">
        <f t="shared" si="124"/>
        <v>#NUM!</v>
      </c>
      <c r="O582" s="19" t="e">
        <f t="shared" si="125"/>
        <v>#NUM!</v>
      </c>
      <c r="P582" s="19">
        <f t="shared" si="126"/>
        <v>0</v>
      </c>
      <c r="Q582" s="45" t="e">
        <f t="shared" si="127"/>
        <v>#NUM!</v>
      </c>
      <c r="R582" s="34" t="str">
        <f>IF(MONTH(B582)=12,計算リスト!$C$5,計算リスト!$C$6)</f>
        <v>×</v>
      </c>
      <c r="S582" s="34" t="str">
        <f>IF(YEAR(B582)-YEAR($B$108)&lt;=$D$55,計算リスト!$C$5,計算リスト!$C$6)</f>
        <v>×</v>
      </c>
      <c r="T582" s="34" t="str">
        <f>IF(R582&amp;S582=計算リスト!$C$5&amp;計算リスト!$C$5,計算リスト!$C$5,計算リスト!$C$6)</f>
        <v>×</v>
      </c>
      <c r="U582" s="34">
        <f>IF(T582=計算リスト!$C$5,MIN($D$57,Q582*$D$54),0)</f>
        <v>0</v>
      </c>
    </row>
    <row r="583" spans="2:21" x14ac:dyDescent="0.15">
      <c r="B583" s="17">
        <f t="shared" si="106"/>
        <v>59506</v>
      </c>
      <c r="C583" s="34">
        <f t="shared" si="107"/>
        <v>-54</v>
      </c>
      <c r="D583" s="35">
        <f t="shared" si="119"/>
        <v>3.2000000000000002E-3</v>
      </c>
      <c r="E583" s="35" t="str">
        <f t="shared" si="128"/>
        <v/>
      </c>
      <c r="F583" s="35" t="str">
        <f t="shared" si="128"/>
        <v/>
      </c>
      <c r="G583" s="35" t="str">
        <f t="shared" si="128"/>
        <v/>
      </c>
      <c r="H583" s="35" t="str">
        <f t="shared" si="128"/>
        <v/>
      </c>
      <c r="I583" s="36" cm="1">
        <f t="array" ref="I583">_xlfn.IFS(H583&lt;&gt;"",H583,G583&lt;&gt;"",G583,F583&lt;&gt;"",F583,E583&lt;&gt;"",E583,D583&lt;&gt;"",D583)</f>
        <v>3.2000000000000002E-3</v>
      </c>
      <c r="J583" s="42">
        <f t="shared" si="120"/>
        <v>125854.55988056776</v>
      </c>
      <c r="K583" s="43" t="e">
        <f t="shared" si="121"/>
        <v>#NUM!</v>
      </c>
      <c r="L583" s="44" t="e">
        <f t="shared" si="122"/>
        <v>#NUM!</v>
      </c>
      <c r="M583" s="43" t="e">
        <f t="shared" si="123"/>
        <v>#NUM!</v>
      </c>
      <c r="N583" s="44" t="e">
        <f t="shared" si="124"/>
        <v>#NUM!</v>
      </c>
      <c r="O583" s="19" t="e">
        <f t="shared" si="125"/>
        <v>#NUM!</v>
      </c>
      <c r="P583" s="19">
        <f t="shared" si="126"/>
        <v>0</v>
      </c>
      <c r="Q583" s="45" t="e">
        <f t="shared" si="127"/>
        <v>#NUM!</v>
      </c>
      <c r="R583" s="34" t="str">
        <f>IF(MONTH(B583)=12,計算リスト!$C$5,計算リスト!$C$6)</f>
        <v>○</v>
      </c>
      <c r="S583" s="34" t="str">
        <f>IF(YEAR(B583)-YEAR($B$108)&lt;=$D$55,計算リスト!$C$5,計算リスト!$C$6)</f>
        <v>×</v>
      </c>
      <c r="T583" s="34" t="str">
        <f>IF(R583&amp;S583=計算リスト!$C$5&amp;計算リスト!$C$5,計算リスト!$C$5,計算リスト!$C$6)</f>
        <v>×</v>
      </c>
      <c r="U583" s="34">
        <f>IF(T583=計算リスト!$C$5,MIN($D$57,Q583*$D$54),0)</f>
        <v>0</v>
      </c>
    </row>
    <row r="584" spans="2:21" x14ac:dyDescent="0.15">
      <c r="B584" s="17">
        <f t="shared" si="106"/>
        <v>59537</v>
      </c>
      <c r="C584" s="34">
        <f t="shared" si="107"/>
        <v>-55</v>
      </c>
      <c r="D584" s="35">
        <f t="shared" si="119"/>
        <v>3.2000000000000002E-3</v>
      </c>
      <c r="E584" s="35" t="str">
        <f t="shared" si="128"/>
        <v/>
      </c>
      <c r="F584" s="35" t="str">
        <f t="shared" si="128"/>
        <v/>
      </c>
      <c r="G584" s="35" t="str">
        <f t="shared" si="128"/>
        <v/>
      </c>
      <c r="H584" s="35" t="str">
        <f t="shared" si="128"/>
        <v/>
      </c>
      <c r="I584" s="36" cm="1">
        <f t="array" ref="I584">_xlfn.IFS(H584&lt;&gt;"",H584,G584&lt;&gt;"",G584,F584&lt;&gt;"",F584,E584&lt;&gt;"",E584,D584&lt;&gt;"",D584)</f>
        <v>3.2000000000000002E-3</v>
      </c>
      <c r="J584" s="42">
        <f t="shared" si="120"/>
        <v>125854.55988056776</v>
      </c>
      <c r="K584" s="43" t="e">
        <f t="shared" si="121"/>
        <v>#NUM!</v>
      </c>
      <c r="L584" s="44" t="e">
        <f t="shared" si="122"/>
        <v>#NUM!</v>
      </c>
      <c r="M584" s="43" t="e">
        <f t="shared" si="123"/>
        <v>#NUM!</v>
      </c>
      <c r="N584" s="44" t="e">
        <f t="shared" si="124"/>
        <v>#NUM!</v>
      </c>
      <c r="O584" s="19" t="e">
        <f t="shared" si="125"/>
        <v>#NUM!</v>
      </c>
      <c r="P584" s="19">
        <f t="shared" si="126"/>
        <v>0</v>
      </c>
      <c r="Q584" s="45" t="e">
        <f t="shared" si="127"/>
        <v>#NUM!</v>
      </c>
      <c r="R584" s="34" t="str">
        <f>IF(MONTH(B584)=12,計算リスト!$C$5,計算リスト!$C$6)</f>
        <v>×</v>
      </c>
      <c r="S584" s="34" t="str">
        <f>IF(YEAR(B584)-YEAR($B$108)&lt;=$D$55,計算リスト!$C$5,計算リスト!$C$6)</f>
        <v>×</v>
      </c>
      <c r="T584" s="34" t="str">
        <f>IF(R584&amp;S584=計算リスト!$C$5&amp;計算リスト!$C$5,計算リスト!$C$5,計算リスト!$C$6)</f>
        <v>×</v>
      </c>
      <c r="U584" s="34">
        <f>IF(T584=計算リスト!$C$5,MIN($D$57,Q584*$D$54),0)</f>
        <v>0</v>
      </c>
    </row>
    <row r="585" spans="2:21" x14ac:dyDescent="0.15">
      <c r="B585" s="17">
        <f t="shared" si="106"/>
        <v>59568</v>
      </c>
      <c r="C585" s="34">
        <f t="shared" si="107"/>
        <v>-56</v>
      </c>
      <c r="D585" s="35">
        <f t="shared" si="119"/>
        <v>3.2000000000000002E-3</v>
      </c>
      <c r="E585" s="35" t="str">
        <f t="shared" si="128"/>
        <v/>
      </c>
      <c r="F585" s="35" t="str">
        <f t="shared" si="128"/>
        <v/>
      </c>
      <c r="G585" s="35" t="str">
        <f t="shared" si="128"/>
        <v/>
      </c>
      <c r="H585" s="35" t="str">
        <f t="shared" si="128"/>
        <v/>
      </c>
      <c r="I585" s="36" cm="1">
        <f t="array" ref="I585">_xlfn.IFS(H585&lt;&gt;"",H585,G585&lt;&gt;"",G585,F585&lt;&gt;"",F585,E585&lt;&gt;"",E585,D585&lt;&gt;"",D585)</f>
        <v>3.2000000000000002E-3</v>
      </c>
      <c r="J585" s="42">
        <f t="shared" si="120"/>
        <v>125854.55988056776</v>
      </c>
      <c r="K585" s="43" t="e">
        <f t="shared" si="121"/>
        <v>#NUM!</v>
      </c>
      <c r="L585" s="44" t="e">
        <f t="shared" si="122"/>
        <v>#NUM!</v>
      </c>
      <c r="M585" s="43" t="e">
        <f t="shared" si="123"/>
        <v>#NUM!</v>
      </c>
      <c r="N585" s="44" t="e">
        <f t="shared" si="124"/>
        <v>#NUM!</v>
      </c>
      <c r="O585" s="19" t="e">
        <f t="shared" si="125"/>
        <v>#NUM!</v>
      </c>
      <c r="P585" s="19">
        <f t="shared" si="126"/>
        <v>0</v>
      </c>
      <c r="Q585" s="45" t="e">
        <f t="shared" si="127"/>
        <v>#NUM!</v>
      </c>
      <c r="R585" s="34" t="str">
        <f>IF(MONTH(B585)=12,計算リスト!$C$5,計算リスト!$C$6)</f>
        <v>×</v>
      </c>
      <c r="S585" s="34" t="str">
        <f>IF(YEAR(B585)-YEAR($B$108)&lt;=$D$55,計算リスト!$C$5,計算リスト!$C$6)</f>
        <v>×</v>
      </c>
      <c r="T585" s="34" t="str">
        <f>IF(R585&amp;S585=計算リスト!$C$5&amp;計算リスト!$C$5,計算リスト!$C$5,計算リスト!$C$6)</f>
        <v>×</v>
      </c>
      <c r="U585" s="34">
        <f>IF(T585=計算リスト!$C$5,MIN($D$57,Q585*$D$54),0)</f>
        <v>0</v>
      </c>
    </row>
    <row r="586" spans="2:21" x14ac:dyDescent="0.15">
      <c r="B586" s="17">
        <f t="shared" si="106"/>
        <v>59596</v>
      </c>
      <c r="C586" s="34">
        <f t="shared" si="107"/>
        <v>-57</v>
      </c>
      <c r="D586" s="35">
        <f t="shared" si="119"/>
        <v>3.2000000000000002E-3</v>
      </c>
      <c r="E586" s="35" t="str">
        <f t="shared" si="128"/>
        <v/>
      </c>
      <c r="F586" s="35" t="str">
        <f t="shared" si="128"/>
        <v/>
      </c>
      <c r="G586" s="35" t="str">
        <f t="shared" si="128"/>
        <v/>
      </c>
      <c r="H586" s="35" t="str">
        <f t="shared" si="128"/>
        <v/>
      </c>
      <c r="I586" s="36" cm="1">
        <f t="array" ref="I586">_xlfn.IFS(H586&lt;&gt;"",H586,G586&lt;&gt;"",G586,F586&lt;&gt;"",F586,E586&lt;&gt;"",E586,D586&lt;&gt;"",D586)</f>
        <v>3.2000000000000002E-3</v>
      </c>
      <c r="J586" s="42">
        <f t="shared" si="120"/>
        <v>125854.55988056776</v>
      </c>
      <c r="K586" s="43" t="e">
        <f t="shared" si="121"/>
        <v>#NUM!</v>
      </c>
      <c r="L586" s="44" t="e">
        <f t="shared" si="122"/>
        <v>#NUM!</v>
      </c>
      <c r="M586" s="43" t="e">
        <f t="shared" si="123"/>
        <v>#NUM!</v>
      </c>
      <c r="N586" s="44" t="e">
        <f t="shared" si="124"/>
        <v>#NUM!</v>
      </c>
      <c r="O586" s="19" t="e">
        <f t="shared" si="125"/>
        <v>#NUM!</v>
      </c>
      <c r="P586" s="19">
        <f t="shared" si="126"/>
        <v>0</v>
      </c>
      <c r="Q586" s="45" t="e">
        <f t="shared" si="127"/>
        <v>#NUM!</v>
      </c>
      <c r="R586" s="34" t="str">
        <f>IF(MONTH(B586)=12,計算リスト!$C$5,計算リスト!$C$6)</f>
        <v>×</v>
      </c>
      <c r="S586" s="34" t="str">
        <f>IF(YEAR(B586)-YEAR($B$108)&lt;=$D$55,計算リスト!$C$5,計算リスト!$C$6)</f>
        <v>×</v>
      </c>
      <c r="T586" s="34" t="str">
        <f>IF(R586&amp;S586=計算リスト!$C$5&amp;計算リスト!$C$5,計算リスト!$C$5,計算リスト!$C$6)</f>
        <v>×</v>
      </c>
      <c r="U586" s="34">
        <f>IF(T586=計算リスト!$C$5,MIN($D$57,Q586*$D$54),0)</f>
        <v>0</v>
      </c>
    </row>
    <row r="587" spans="2:21" x14ac:dyDescent="0.15">
      <c r="B587" s="17">
        <f t="shared" si="106"/>
        <v>59627</v>
      </c>
      <c r="C587" s="34">
        <f t="shared" si="107"/>
        <v>-58</v>
      </c>
      <c r="D587" s="35">
        <f t="shared" si="119"/>
        <v>3.2000000000000002E-3</v>
      </c>
      <c r="E587" s="35" t="str">
        <f t="shared" si="128"/>
        <v/>
      </c>
      <c r="F587" s="35" t="str">
        <f t="shared" si="128"/>
        <v/>
      </c>
      <c r="G587" s="35" t="str">
        <f t="shared" si="128"/>
        <v/>
      </c>
      <c r="H587" s="35" t="str">
        <f t="shared" si="128"/>
        <v/>
      </c>
      <c r="I587" s="36" cm="1">
        <f t="array" ref="I587">_xlfn.IFS(H587&lt;&gt;"",H587,G587&lt;&gt;"",G587,F587&lt;&gt;"",F587,E587&lt;&gt;"",E587,D587&lt;&gt;"",D587)</f>
        <v>3.2000000000000002E-3</v>
      </c>
      <c r="J587" s="42">
        <f t="shared" si="120"/>
        <v>125854.55988056776</v>
      </c>
      <c r="K587" s="43" t="e">
        <f t="shared" si="121"/>
        <v>#NUM!</v>
      </c>
      <c r="L587" s="44" t="e">
        <f t="shared" si="122"/>
        <v>#NUM!</v>
      </c>
      <c r="M587" s="43" t="e">
        <f t="shared" si="123"/>
        <v>#NUM!</v>
      </c>
      <c r="N587" s="44" t="e">
        <f t="shared" si="124"/>
        <v>#NUM!</v>
      </c>
      <c r="O587" s="19" t="e">
        <f t="shared" si="125"/>
        <v>#NUM!</v>
      </c>
      <c r="P587" s="19">
        <f t="shared" si="126"/>
        <v>0</v>
      </c>
      <c r="Q587" s="45" t="e">
        <f t="shared" si="127"/>
        <v>#NUM!</v>
      </c>
      <c r="R587" s="34" t="str">
        <f>IF(MONTH(B587)=12,計算リスト!$C$5,計算リスト!$C$6)</f>
        <v>×</v>
      </c>
      <c r="S587" s="34" t="str">
        <f>IF(YEAR(B587)-YEAR($B$108)&lt;=$D$55,計算リスト!$C$5,計算リスト!$C$6)</f>
        <v>×</v>
      </c>
      <c r="T587" s="34" t="str">
        <f>IF(R587&amp;S587=計算リスト!$C$5&amp;計算リスト!$C$5,計算リスト!$C$5,計算リスト!$C$6)</f>
        <v>×</v>
      </c>
      <c r="U587" s="34">
        <f>IF(T587=計算リスト!$C$5,MIN($D$57,Q587*$D$54),0)</f>
        <v>0</v>
      </c>
    </row>
    <row r="588" spans="2:21" x14ac:dyDescent="0.15">
      <c r="B588" s="17">
        <f t="shared" si="106"/>
        <v>59657</v>
      </c>
      <c r="C588" s="34">
        <f t="shared" si="107"/>
        <v>-59</v>
      </c>
      <c r="D588" s="35">
        <f t="shared" si="119"/>
        <v>3.2000000000000002E-3</v>
      </c>
      <c r="E588" s="35" t="str">
        <f t="shared" ref="E588:H607" si="129">IF(F$36&lt;&gt;"",IF($B588&gt;=F$36,F$41,""),"")</f>
        <v/>
      </c>
      <c r="F588" s="35" t="str">
        <f t="shared" si="129"/>
        <v/>
      </c>
      <c r="G588" s="35" t="str">
        <f t="shared" si="129"/>
        <v/>
      </c>
      <c r="H588" s="35" t="str">
        <f t="shared" si="129"/>
        <v/>
      </c>
      <c r="I588" s="36" cm="1">
        <f t="array" ref="I588">_xlfn.IFS(H588&lt;&gt;"",H588,G588&lt;&gt;"",G588,F588&lt;&gt;"",F588,E588&lt;&gt;"",E588,D588&lt;&gt;"",D588)</f>
        <v>3.2000000000000002E-3</v>
      </c>
      <c r="J588" s="42">
        <f t="shared" si="120"/>
        <v>125854.55988056776</v>
      </c>
      <c r="K588" s="43" t="e">
        <f t="shared" si="121"/>
        <v>#NUM!</v>
      </c>
      <c r="L588" s="44" t="e">
        <f t="shared" si="122"/>
        <v>#NUM!</v>
      </c>
      <c r="M588" s="43" t="e">
        <f t="shared" si="123"/>
        <v>#NUM!</v>
      </c>
      <c r="N588" s="44" t="e">
        <f t="shared" si="124"/>
        <v>#NUM!</v>
      </c>
      <c r="O588" s="19" t="e">
        <f t="shared" si="125"/>
        <v>#NUM!</v>
      </c>
      <c r="P588" s="19">
        <f t="shared" si="126"/>
        <v>0</v>
      </c>
      <c r="Q588" s="45" t="e">
        <f t="shared" si="127"/>
        <v>#NUM!</v>
      </c>
      <c r="R588" s="34" t="str">
        <f>IF(MONTH(B588)=12,計算リスト!$C$5,計算リスト!$C$6)</f>
        <v>×</v>
      </c>
      <c r="S588" s="34" t="str">
        <f>IF(YEAR(B588)-YEAR($B$108)&lt;=$D$55,計算リスト!$C$5,計算リスト!$C$6)</f>
        <v>×</v>
      </c>
      <c r="T588" s="34" t="str">
        <f>IF(R588&amp;S588=計算リスト!$C$5&amp;計算リスト!$C$5,計算リスト!$C$5,計算リスト!$C$6)</f>
        <v>×</v>
      </c>
      <c r="U588" s="34">
        <f>IF(T588=計算リスト!$C$5,MIN($D$57,Q588*$D$54),0)</f>
        <v>0</v>
      </c>
    </row>
    <row r="589" spans="2:21" x14ac:dyDescent="0.15">
      <c r="B589" s="17">
        <f t="shared" si="106"/>
        <v>59688</v>
      </c>
      <c r="C589" s="34">
        <f t="shared" si="107"/>
        <v>-60</v>
      </c>
      <c r="D589" s="35">
        <f t="shared" si="119"/>
        <v>3.2000000000000002E-3</v>
      </c>
      <c r="E589" s="35" t="str">
        <f t="shared" si="129"/>
        <v/>
      </c>
      <c r="F589" s="35" t="str">
        <f t="shared" si="129"/>
        <v/>
      </c>
      <c r="G589" s="35" t="str">
        <f t="shared" si="129"/>
        <v/>
      </c>
      <c r="H589" s="35" t="str">
        <f t="shared" si="129"/>
        <v/>
      </c>
      <c r="I589" s="36" cm="1">
        <f t="array" ref="I589">_xlfn.IFS(H589&lt;&gt;"",H589,G589&lt;&gt;"",G589,F589&lt;&gt;"",F589,E589&lt;&gt;"",E589,D589&lt;&gt;"",D589)</f>
        <v>3.2000000000000002E-3</v>
      </c>
      <c r="J589" s="42">
        <f t="shared" si="120"/>
        <v>125854.55988056776</v>
      </c>
      <c r="K589" s="43" t="e">
        <f t="shared" si="121"/>
        <v>#NUM!</v>
      </c>
      <c r="L589" s="44" t="e">
        <f t="shared" si="122"/>
        <v>#NUM!</v>
      </c>
      <c r="M589" s="43" t="e">
        <f t="shared" si="123"/>
        <v>#NUM!</v>
      </c>
      <c r="N589" s="44" t="e">
        <f t="shared" si="124"/>
        <v>#NUM!</v>
      </c>
      <c r="O589" s="19" t="e">
        <f t="shared" si="125"/>
        <v>#NUM!</v>
      </c>
      <c r="P589" s="19">
        <f t="shared" si="126"/>
        <v>0</v>
      </c>
      <c r="Q589" s="45" t="e">
        <f t="shared" si="127"/>
        <v>#NUM!</v>
      </c>
      <c r="R589" s="34" t="str">
        <f>IF(MONTH(B589)=12,計算リスト!$C$5,計算リスト!$C$6)</f>
        <v>×</v>
      </c>
      <c r="S589" s="34" t="str">
        <f>IF(YEAR(B589)-YEAR($B$108)&lt;=$D$55,計算リスト!$C$5,計算リスト!$C$6)</f>
        <v>×</v>
      </c>
      <c r="T589" s="34" t="str">
        <f>IF(R589&amp;S589=計算リスト!$C$5&amp;計算リスト!$C$5,計算リスト!$C$5,計算リスト!$C$6)</f>
        <v>×</v>
      </c>
      <c r="U589" s="34">
        <f>IF(T589=計算リスト!$C$5,MIN($D$57,Q589*$D$54),0)</f>
        <v>0</v>
      </c>
    </row>
    <row r="590" spans="2:21" x14ac:dyDescent="0.15">
      <c r="B590" s="17">
        <f t="shared" si="106"/>
        <v>59718</v>
      </c>
      <c r="C590" s="34">
        <f t="shared" si="107"/>
        <v>-61</v>
      </c>
      <c r="D590" s="35">
        <f t="shared" si="119"/>
        <v>3.2000000000000002E-3</v>
      </c>
      <c r="E590" s="35" t="str">
        <f t="shared" si="129"/>
        <v/>
      </c>
      <c r="F590" s="35" t="str">
        <f t="shared" si="129"/>
        <v/>
      </c>
      <c r="G590" s="35" t="str">
        <f t="shared" si="129"/>
        <v/>
      </c>
      <c r="H590" s="35" t="str">
        <f t="shared" si="129"/>
        <v/>
      </c>
      <c r="I590" s="36" cm="1">
        <f t="array" ref="I590">_xlfn.IFS(H590&lt;&gt;"",H590,G590&lt;&gt;"",G590,F590&lt;&gt;"",F590,E590&lt;&gt;"",E590,D590&lt;&gt;"",D590)</f>
        <v>3.2000000000000002E-3</v>
      </c>
      <c r="J590" s="42">
        <f t="shared" si="120"/>
        <v>125854.55988056776</v>
      </c>
      <c r="K590" s="43" t="e">
        <f t="shared" si="121"/>
        <v>#NUM!</v>
      </c>
      <c r="L590" s="44" t="e">
        <f t="shared" si="122"/>
        <v>#NUM!</v>
      </c>
      <c r="M590" s="43" t="e">
        <f t="shared" si="123"/>
        <v>#NUM!</v>
      </c>
      <c r="N590" s="44" t="e">
        <f t="shared" si="124"/>
        <v>#NUM!</v>
      </c>
      <c r="O590" s="19" t="e">
        <f t="shared" si="125"/>
        <v>#NUM!</v>
      </c>
      <c r="P590" s="19">
        <f t="shared" si="126"/>
        <v>0</v>
      </c>
      <c r="Q590" s="45" t="e">
        <f t="shared" si="127"/>
        <v>#NUM!</v>
      </c>
      <c r="R590" s="34" t="str">
        <f>IF(MONTH(B590)=12,計算リスト!$C$5,計算リスト!$C$6)</f>
        <v>×</v>
      </c>
      <c r="S590" s="34" t="str">
        <f>IF(YEAR(B590)-YEAR($B$108)&lt;=$D$55,計算リスト!$C$5,計算リスト!$C$6)</f>
        <v>×</v>
      </c>
      <c r="T590" s="34" t="str">
        <f>IF(R590&amp;S590=計算リスト!$C$5&amp;計算リスト!$C$5,計算リスト!$C$5,計算リスト!$C$6)</f>
        <v>×</v>
      </c>
      <c r="U590" s="34">
        <f>IF(T590=計算リスト!$C$5,MIN($D$57,Q590*$D$54),0)</f>
        <v>0</v>
      </c>
    </row>
    <row r="591" spans="2:21" x14ac:dyDescent="0.15">
      <c r="B591" s="17">
        <f t="shared" si="106"/>
        <v>59749</v>
      </c>
      <c r="C591" s="34">
        <f t="shared" si="107"/>
        <v>-62</v>
      </c>
      <c r="D591" s="35">
        <f t="shared" si="119"/>
        <v>3.2000000000000002E-3</v>
      </c>
      <c r="E591" s="35" t="str">
        <f t="shared" si="129"/>
        <v/>
      </c>
      <c r="F591" s="35" t="str">
        <f t="shared" si="129"/>
        <v/>
      </c>
      <c r="G591" s="35" t="str">
        <f t="shared" si="129"/>
        <v/>
      </c>
      <c r="H591" s="35" t="str">
        <f t="shared" si="129"/>
        <v/>
      </c>
      <c r="I591" s="36" cm="1">
        <f t="array" ref="I591">_xlfn.IFS(H591&lt;&gt;"",H591,G591&lt;&gt;"",G591,F591&lt;&gt;"",F591,E591&lt;&gt;"",E591,D591&lt;&gt;"",D591)</f>
        <v>3.2000000000000002E-3</v>
      </c>
      <c r="J591" s="42">
        <f t="shared" si="120"/>
        <v>125854.55988056776</v>
      </c>
      <c r="K591" s="43" t="e">
        <f t="shared" si="121"/>
        <v>#NUM!</v>
      </c>
      <c r="L591" s="44" t="e">
        <f t="shared" si="122"/>
        <v>#NUM!</v>
      </c>
      <c r="M591" s="43" t="e">
        <f t="shared" si="123"/>
        <v>#NUM!</v>
      </c>
      <c r="N591" s="44" t="e">
        <f t="shared" si="124"/>
        <v>#NUM!</v>
      </c>
      <c r="O591" s="19" t="e">
        <f t="shared" si="125"/>
        <v>#NUM!</v>
      </c>
      <c r="P591" s="19">
        <f t="shared" si="126"/>
        <v>0</v>
      </c>
      <c r="Q591" s="45" t="e">
        <f t="shared" si="127"/>
        <v>#NUM!</v>
      </c>
      <c r="R591" s="34" t="str">
        <f>IF(MONTH(B591)=12,計算リスト!$C$5,計算リスト!$C$6)</f>
        <v>×</v>
      </c>
      <c r="S591" s="34" t="str">
        <f>IF(YEAR(B591)-YEAR($B$108)&lt;=$D$55,計算リスト!$C$5,計算リスト!$C$6)</f>
        <v>×</v>
      </c>
      <c r="T591" s="34" t="str">
        <f>IF(R591&amp;S591=計算リスト!$C$5&amp;計算リスト!$C$5,計算リスト!$C$5,計算リスト!$C$6)</f>
        <v>×</v>
      </c>
      <c r="U591" s="34">
        <f>IF(T591=計算リスト!$C$5,MIN($D$57,Q591*$D$54),0)</f>
        <v>0</v>
      </c>
    </row>
    <row r="592" spans="2:21" x14ac:dyDescent="0.15">
      <c r="B592" s="17">
        <f t="shared" si="106"/>
        <v>59780</v>
      </c>
      <c r="C592" s="34">
        <f t="shared" si="107"/>
        <v>-63</v>
      </c>
      <c r="D592" s="35">
        <f t="shared" si="119"/>
        <v>3.2000000000000002E-3</v>
      </c>
      <c r="E592" s="35" t="str">
        <f t="shared" si="129"/>
        <v/>
      </c>
      <c r="F592" s="35" t="str">
        <f t="shared" si="129"/>
        <v/>
      </c>
      <c r="G592" s="35" t="str">
        <f t="shared" si="129"/>
        <v/>
      </c>
      <c r="H592" s="35" t="str">
        <f t="shared" si="129"/>
        <v/>
      </c>
      <c r="I592" s="36" cm="1">
        <f t="array" ref="I592">_xlfn.IFS(H592&lt;&gt;"",H592,G592&lt;&gt;"",G592,F592&lt;&gt;"",F592,E592&lt;&gt;"",E592,D592&lt;&gt;"",D592)</f>
        <v>3.2000000000000002E-3</v>
      </c>
      <c r="J592" s="42">
        <f t="shared" si="120"/>
        <v>125854.55988056776</v>
      </c>
      <c r="K592" s="43" t="e">
        <f t="shared" si="121"/>
        <v>#NUM!</v>
      </c>
      <c r="L592" s="44" t="e">
        <f t="shared" si="122"/>
        <v>#NUM!</v>
      </c>
      <c r="M592" s="43" t="e">
        <f t="shared" si="123"/>
        <v>#NUM!</v>
      </c>
      <c r="N592" s="44" t="e">
        <f t="shared" si="124"/>
        <v>#NUM!</v>
      </c>
      <c r="O592" s="19" t="e">
        <f t="shared" si="125"/>
        <v>#NUM!</v>
      </c>
      <c r="P592" s="19">
        <f t="shared" si="126"/>
        <v>0</v>
      </c>
      <c r="Q592" s="45" t="e">
        <f t="shared" si="127"/>
        <v>#NUM!</v>
      </c>
      <c r="R592" s="34" t="str">
        <f>IF(MONTH(B592)=12,計算リスト!$C$5,計算リスト!$C$6)</f>
        <v>×</v>
      </c>
      <c r="S592" s="34" t="str">
        <f>IF(YEAR(B592)-YEAR($B$108)&lt;=$D$55,計算リスト!$C$5,計算リスト!$C$6)</f>
        <v>×</v>
      </c>
      <c r="T592" s="34" t="str">
        <f>IF(R592&amp;S592=計算リスト!$C$5&amp;計算リスト!$C$5,計算リスト!$C$5,計算リスト!$C$6)</f>
        <v>×</v>
      </c>
      <c r="U592" s="34">
        <f>IF(T592=計算リスト!$C$5,MIN($D$57,Q592*$D$54),0)</f>
        <v>0</v>
      </c>
    </row>
    <row r="593" spans="2:21" x14ac:dyDescent="0.15">
      <c r="B593" s="17">
        <f t="shared" si="106"/>
        <v>59810</v>
      </c>
      <c r="C593" s="34">
        <f t="shared" si="107"/>
        <v>-64</v>
      </c>
      <c r="D593" s="35">
        <f t="shared" si="119"/>
        <v>3.2000000000000002E-3</v>
      </c>
      <c r="E593" s="35" t="str">
        <f t="shared" si="129"/>
        <v/>
      </c>
      <c r="F593" s="35" t="str">
        <f t="shared" si="129"/>
        <v/>
      </c>
      <c r="G593" s="35" t="str">
        <f t="shared" si="129"/>
        <v/>
      </c>
      <c r="H593" s="35" t="str">
        <f t="shared" si="129"/>
        <v/>
      </c>
      <c r="I593" s="36" cm="1">
        <f t="array" ref="I593">_xlfn.IFS(H593&lt;&gt;"",H593,G593&lt;&gt;"",G593,F593&lt;&gt;"",F593,E593&lt;&gt;"",E593,D593&lt;&gt;"",D593)</f>
        <v>3.2000000000000002E-3</v>
      </c>
      <c r="J593" s="42">
        <f t="shared" si="120"/>
        <v>125854.55988056776</v>
      </c>
      <c r="K593" s="43" t="e">
        <f t="shared" si="121"/>
        <v>#NUM!</v>
      </c>
      <c r="L593" s="44" t="e">
        <f t="shared" si="122"/>
        <v>#NUM!</v>
      </c>
      <c r="M593" s="43" t="e">
        <f t="shared" si="123"/>
        <v>#NUM!</v>
      </c>
      <c r="N593" s="44" t="e">
        <f t="shared" si="124"/>
        <v>#NUM!</v>
      </c>
      <c r="O593" s="19" t="e">
        <f t="shared" si="125"/>
        <v>#NUM!</v>
      </c>
      <c r="P593" s="19">
        <f t="shared" si="126"/>
        <v>0</v>
      </c>
      <c r="Q593" s="45" t="e">
        <f t="shared" si="127"/>
        <v>#NUM!</v>
      </c>
      <c r="R593" s="34" t="str">
        <f>IF(MONTH(B593)=12,計算リスト!$C$5,計算リスト!$C$6)</f>
        <v>×</v>
      </c>
      <c r="S593" s="34" t="str">
        <f>IF(YEAR(B593)-YEAR($B$108)&lt;=$D$55,計算リスト!$C$5,計算リスト!$C$6)</f>
        <v>×</v>
      </c>
      <c r="T593" s="34" t="str">
        <f>IF(R593&amp;S593=計算リスト!$C$5&amp;計算リスト!$C$5,計算リスト!$C$5,計算リスト!$C$6)</f>
        <v>×</v>
      </c>
      <c r="U593" s="34">
        <f>IF(T593=計算リスト!$C$5,MIN($D$57,Q593*$D$54),0)</f>
        <v>0</v>
      </c>
    </row>
    <row r="594" spans="2:21" x14ac:dyDescent="0.15">
      <c r="B594" s="17">
        <f t="shared" si="106"/>
        <v>59841</v>
      </c>
      <c r="C594" s="34">
        <f t="shared" si="107"/>
        <v>-65</v>
      </c>
      <c r="D594" s="35">
        <f t="shared" si="119"/>
        <v>3.2000000000000002E-3</v>
      </c>
      <c r="E594" s="35" t="str">
        <f t="shared" si="129"/>
        <v/>
      </c>
      <c r="F594" s="35" t="str">
        <f t="shared" si="129"/>
        <v/>
      </c>
      <c r="G594" s="35" t="str">
        <f t="shared" si="129"/>
        <v/>
      </c>
      <c r="H594" s="35" t="str">
        <f t="shared" si="129"/>
        <v/>
      </c>
      <c r="I594" s="36" cm="1">
        <f t="array" ref="I594">_xlfn.IFS(H594&lt;&gt;"",H594,G594&lt;&gt;"",G594,F594&lt;&gt;"",F594,E594&lt;&gt;"",E594,D594&lt;&gt;"",D594)</f>
        <v>3.2000000000000002E-3</v>
      </c>
      <c r="J594" s="42">
        <f t="shared" si="120"/>
        <v>125854.55988056776</v>
      </c>
      <c r="K594" s="43" t="e">
        <f t="shared" si="121"/>
        <v>#NUM!</v>
      </c>
      <c r="L594" s="44" t="e">
        <f t="shared" si="122"/>
        <v>#NUM!</v>
      </c>
      <c r="M594" s="43" t="e">
        <f t="shared" si="123"/>
        <v>#NUM!</v>
      </c>
      <c r="N594" s="44" t="e">
        <f t="shared" si="124"/>
        <v>#NUM!</v>
      </c>
      <c r="O594" s="19" t="e">
        <f t="shared" si="125"/>
        <v>#NUM!</v>
      </c>
      <c r="P594" s="19">
        <f t="shared" si="126"/>
        <v>0</v>
      </c>
      <c r="Q594" s="45" t="e">
        <f t="shared" si="127"/>
        <v>#NUM!</v>
      </c>
      <c r="R594" s="34" t="str">
        <f>IF(MONTH(B594)=12,計算リスト!$C$5,計算リスト!$C$6)</f>
        <v>×</v>
      </c>
      <c r="S594" s="34" t="str">
        <f>IF(YEAR(B594)-YEAR($B$108)&lt;=$D$55,計算リスト!$C$5,計算リスト!$C$6)</f>
        <v>×</v>
      </c>
      <c r="T594" s="34" t="str">
        <f>IF(R594&amp;S594=計算リスト!$C$5&amp;計算リスト!$C$5,計算リスト!$C$5,計算リスト!$C$6)</f>
        <v>×</v>
      </c>
      <c r="U594" s="34">
        <f>IF(T594=計算リスト!$C$5,MIN($D$57,Q594*$D$54),0)</f>
        <v>0</v>
      </c>
    </row>
    <row r="595" spans="2:21" x14ac:dyDescent="0.15">
      <c r="B595" s="17">
        <f t="shared" si="106"/>
        <v>59871</v>
      </c>
      <c r="C595" s="34">
        <f t="shared" si="107"/>
        <v>-66</v>
      </c>
      <c r="D595" s="35">
        <f t="shared" si="119"/>
        <v>3.2000000000000002E-3</v>
      </c>
      <c r="E595" s="35" t="str">
        <f t="shared" si="129"/>
        <v/>
      </c>
      <c r="F595" s="35" t="str">
        <f t="shared" si="129"/>
        <v/>
      </c>
      <c r="G595" s="35" t="str">
        <f t="shared" si="129"/>
        <v/>
      </c>
      <c r="H595" s="35" t="str">
        <f t="shared" si="129"/>
        <v/>
      </c>
      <c r="I595" s="36" cm="1">
        <f t="array" ref="I595">_xlfn.IFS(H595&lt;&gt;"",H595,G595&lt;&gt;"",G595,F595&lt;&gt;"",F595,E595&lt;&gt;"",E595,D595&lt;&gt;"",D595)</f>
        <v>3.2000000000000002E-3</v>
      </c>
      <c r="J595" s="42">
        <f t="shared" si="120"/>
        <v>125854.55988056776</v>
      </c>
      <c r="K595" s="43" t="e">
        <f t="shared" si="121"/>
        <v>#NUM!</v>
      </c>
      <c r="L595" s="44" t="e">
        <f t="shared" si="122"/>
        <v>#NUM!</v>
      </c>
      <c r="M595" s="43" t="e">
        <f t="shared" si="123"/>
        <v>#NUM!</v>
      </c>
      <c r="N595" s="44" t="e">
        <f t="shared" si="124"/>
        <v>#NUM!</v>
      </c>
      <c r="O595" s="19" t="e">
        <f t="shared" si="125"/>
        <v>#NUM!</v>
      </c>
      <c r="P595" s="19">
        <f t="shared" si="126"/>
        <v>0</v>
      </c>
      <c r="Q595" s="45" t="e">
        <f t="shared" si="127"/>
        <v>#NUM!</v>
      </c>
      <c r="R595" s="34" t="str">
        <f>IF(MONTH(B595)=12,計算リスト!$C$5,計算リスト!$C$6)</f>
        <v>○</v>
      </c>
      <c r="S595" s="34" t="str">
        <f>IF(YEAR(B595)-YEAR($B$108)&lt;=$D$55,計算リスト!$C$5,計算リスト!$C$6)</f>
        <v>×</v>
      </c>
      <c r="T595" s="34" t="str">
        <f>IF(R595&amp;S595=計算リスト!$C$5&amp;計算リスト!$C$5,計算リスト!$C$5,計算リスト!$C$6)</f>
        <v>×</v>
      </c>
      <c r="U595" s="34">
        <f>IF(T595=計算リスト!$C$5,MIN($D$57,Q595*$D$54),0)</f>
        <v>0</v>
      </c>
    </row>
    <row r="596" spans="2:21" x14ac:dyDescent="0.15">
      <c r="B596" s="17">
        <f t="shared" si="106"/>
        <v>59902</v>
      </c>
      <c r="C596" s="34">
        <f t="shared" si="107"/>
        <v>-67</v>
      </c>
      <c r="D596" s="35">
        <f t="shared" si="119"/>
        <v>3.2000000000000002E-3</v>
      </c>
      <c r="E596" s="35" t="str">
        <f t="shared" si="129"/>
        <v/>
      </c>
      <c r="F596" s="35" t="str">
        <f t="shared" si="129"/>
        <v/>
      </c>
      <c r="G596" s="35" t="str">
        <f t="shared" si="129"/>
        <v/>
      </c>
      <c r="H596" s="35" t="str">
        <f t="shared" si="129"/>
        <v/>
      </c>
      <c r="I596" s="36" cm="1">
        <f t="array" ref="I596">_xlfn.IFS(H596&lt;&gt;"",H596,G596&lt;&gt;"",G596,F596&lt;&gt;"",F596,E596&lt;&gt;"",E596,D596&lt;&gt;"",D596)</f>
        <v>3.2000000000000002E-3</v>
      </c>
      <c r="J596" s="42">
        <f t="shared" si="120"/>
        <v>125854.55988056776</v>
      </c>
      <c r="K596" s="43" t="e">
        <f t="shared" si="121"/>
        <v>#NUM!</v>
      </c>
      <c r="L596" s="44" t="e">
        <f t="shared" si="122"/>
        <v>#NUM!</v>
      </c>
      <c r="M596" s="43" t="e">
        <f t="shared" si="123"/>
        <v>#NUM!</v>
      </c>
      <c r="N596" s="44" t="e">
        <f t="shared" si="124"/>
        <v>#NUM!</v>
      </c>
      <c r="O596" s="19" t="e">
        <f t="shared" si="125"/>
        <v>#NUM!</v>
      </c>
      <c r="P596" s="19">
        <f t="shared" si="126"/>
        <v>0</v>
      </c>
      <c r="Q596" s="45" t="e">
        <f t="shared" si="127"/>
        <v>#NUM!</v>
      </c>
      <c r="R596" s="34" t="str">
        <f>IF(MONTH(B596)=12,計算リスト!$C$5,計算リスト!$C$6)</f>
        <v>×</v>
      </c>
      <c r="S596" s="34" t="str">
        <f>IF(YEAR(B596)-YEAR($B$108)&lt;=$D$55,計算リスト!$C$5,計算リスト!$C$6)</f>
        <v>×</v>
      </c>
      <c r="T596" s="34" t="str">
        <f>IF(R596&amp;S596=計算リスト!$C$5&amp;計算リスト!$C$5,計算リスト!$C$5,計算リスト!$C$6)</f>
        <v>×</v>
      </c>
      <c r="U596" s="34">
        <f>IF(T596=計算リスト!$C$5,MIN($D$57,Q596*$D$54),0)</f>
        <v>0</v>
      </c>
    </row>
    <row r="597" spans="2:21" x14ac:dyDescent="0.15">
      <c r="B597" s="17">
        <f t="shared" si="106"/>
        <v>59933</v>
      </c>
      <c r="C597" s="34">
        <f t="shared" si="107"/>
        <v>-68</v>
      </c>
      <c r="D597" s="35">
        <f t="shared" si="119"/>
        <v>3.2000000000000002E-3</v>
      </c>
      <c r="E597" s="35" t="str">
        <f t="shared" si="129"/>
        <v/>
      </c>
      <c r="F597" s="35" t="str">
        <f t="shared" si="129"/>
        <v/>
      </c>
      <c r="G597" s="35" t="str">
        <f t="shared" si="129"/>
        <v/>
      </c>
      <c r="H597" s="35" t="str">
        <f t="shared" si="129"/>
        <v/>
      </c>
      <c r="I597" s="36" cm="1">
        <f t="array" ref="I597">_xlfn.IFS(H597&lt;&gt;"",H597,G597&lt;&gt;"",G597,F597&lt;&gt;"",F597,E597&lt;&gt;"",E597,D597&lt;&gt;"",D597)</f>
        <v>3.2000000000000002E-3</v>
      </c>
      <c r="J597" s="42">
        <f t="shared" si="120"/>
        <v>125854.55988056776</v>
      </c>
      <c r="K597" s="43" t="e">
        <f t="shared" si="121"/>
        <v>#NUM!</v>
      </c>
      <c r="L597" s="44" t="e">
        <f t="shared" si="122"/>
        <v>#NUM!</v>
      </c>
      <c r="M597" s="43" t="e">
        <f t="shared" si="123"/>
        <v>#NUM!</v>
      </c>
      <c r="N597" s="44" t="e">
        <f t="shared" si="124"/>
        <v>#NUM!</v>
      </c>
      <c r="O597" s="19" t="e">
        <f t="shared" si="125"/>
        <v>#NUM!</v>
      </c>
      <c r="P597" s="19">
        <f t="shared" si="126"/>
        <v>0</v>
      </c>
      <c r="Q597" s="45" t="e">
        <f t="shared" si="127"/>
        <v>#NUM!</v>
      </c>
      <c r="R597" s="34" t="str">
        <f>IF(MONTH(B597)=12,計算リスト!$C$5,計算リスト!$C$6)</f>
        <v>×</v>
      </c>
      <c r="S597" s="34" t="str">
        <f>IF(YEAR(B597)-YEAR($B$108)&lt;=$D$55,計算リスト!$C$5,計算リスト!$C$6)</f>
        <v>×</v>
      </c>
      <c r="T597" s="34" t="str">
        <f>IF(R597&amp;S597=計算リスト!$C$5&amp;計算リスト!$C$5,計算リスト!$C$5,計算リスト!$C$6)</f>
        <v>×</v>
      </c>
      <c r="U597" s="34">
        <f>IF(T597=計算リスト!$C$5,MIN($D$57,Q597*$D$54),0)</f>
        <v>0</v>
      </c>
    </row>
    <row r="598" spans="2:21" x14ac:dyDescent="0.15">
      <c r="B598" s="17">
        <f t="shared" si="106"/>
        <v>59962</v>
      </c>
      <c r="C598" s="34">
        <f t="shared" si="107"/>
        <v>-69</v>
      </c>
      <c r="D598" s="35">
        <f t="shared" si="119"/>
        <v>3.2000000000000002E-3</v>
      </c>
      <c r="E598" s="35" t="str">
        <f t="shared" si="129"/>
        <v/>
      </c>
      <c r="F598" s="35" t="str">
        <f t="shared" si="129"/>
        <v/>
      </c>
      <c r="G598" s="35" t="str">
        <f t="shared" si="129"/>
        <v/>
      </c>
      <c r="H598" s="35" t="str">
        <f t="shared" si="129"/>
        <v/>
      </c>
      <c r="I598" s="36" cm="1">
        <f t="array" ref="I598">_xlfn.IFS(H598&lt;&gt;"",H598,G598&lt;&gt;"",G598,F598&lt;&gt;"",F598,E598&lt;&gt;"",E598,D598&lt;&gt;"",D598)</f>
        <v>3.2000000000000002E-3</v>
      </c>
      <c r="J598" s="42">
        <f t="shared" si="120"/>
        <v>125854.55988056776</v>
      </c>
      <c r="K598" s="43" t="e">
        <f t="shared" si="121"/>
        <v>#NUM!</v>
      </c>
      <c r="L598" s="44" t="e">
        <f t="shared" si="122"/>
        <v>#NUM!</v>
      </c>
      <c r="M598" s="43" t="e">
        <f t="shared" si="123"/>
        <v>#NUM!</v>
      </c>
      <c r="N598" s="44" t="e">
        <f t="shared" si="124"/>
        <v>#NUM!</v>
      </c>
      <c r="O598" s="19" t="e">
        <f t="shared" si="125"/>
        <v>#NUM!</v>
      </c>
      <c r="P598" s="19">
        <f t="shared" si="126"/>
        <v>0</v>
      </c>
      <c r="Q598" s="45" t="e">
        <f t="shared" si="127"/>
        <v>#NUM!</v>
      </c>
      <c r="R598" s="34" t="str">
        <f>IF(MONTH(B598)=12,計算リスト!$C$5,計算リスト!$C$6)</f>
        <v>×</v>
      </c>
      <c r="S598" s="34" t="str">
        <f>IF(YEAR(B598)-YEAR($B$108)&lt;=$D$55,計算リスト!$C$5,計算リスト!$C$6)</f>
        <v>×</v>
      </c>
      <c r="T598" s="34" t="str">
        <f>IF(R598&amp;S598=計算リスト!$C$5&amp;計算リスト!$C$5,計算リスト!$C$5,計算リスト!$C$6)</f>
        <v>×</v>
      </c>
      <c r="U598" s="34">
        <f>IF(T598=計算リスト!$C$5,MIN($D$57,Q598*$D$54),0)</f>
        <v>0</v>
      </c>
    </row>
    <row r="599" spans="2:21" x14ac:dyDescent="0.15">
      <c r="B599" s="17">
        <f t="shared" si="106"/>
        <v>59993</v>
      </c>
      <c r="C599" s="34">
        <f t="shared" si="107"/>
        <v>-70</v>
      </c>
      <c r="D599" s="35">
        <f t="shared" si="119"/>
        <v>3.2000000000000002E-3</v>
      </c>
      <c r="E599" s="35" t="str">
        <f t="shared" si="129"/>
        <v/>
      </c>
      <c r="F599" s="35" t="str">
        <f t="shared" si="129"/>
        <v/>
      </c>
      <c r="G599" s="35" t="str">
        <f t="shared" si="129"/>
        <v/>
      </c>
      <c r="H599" s="35" t="str">
        <f t="shared" si="129"/>
        <v/>
      </c>
      <c r="I599" s="36" cm="1">
        <f t="array" ref="I599">_xlfn.IFS(H599&lt;&gt;"",H599,G599&lt;&gt;"",G599,F599&lt;&gt;"",F599,E599&lt;&gt;"",E599,D599&lt;&gt;"",D599)</f>
        <v>3.2000000000000002E-3</v>
      </c>
      <c r="J599" s="42">
        <f t="shared" si="120"/>
        <v>125854.55988056776</v>
      </c>
      <c r="K599" s="43" t="e">
        <f t="shared" si="121"/>
        <v>#NUM!</v>
      </c>
      <c r="L599" s="44" t="e">
        <f t="shared" si="122"/>
        <v>#NUM!</v>
      </c>
      <c r="M599" s="43" t="e">
        <f t="shared" si="123"/>
        <v>#NUM!</v>
      </c>
      <c r="N599" s="44" t="e">
        <f t="shared" si="124"/>
        <v>#NUM!</v>
      </c>
      <c r="O599" s="19" t="e">
        <f t="shared" si="125"/>
        <v>#NUM!</v>
      </c>
      <c r="P599" s="19">
        <f t="shared" si="126"/>
        <v>0</v>
      </c>
      <c r="Q599" s="45" t="e">
        <f t="shared" si="127"/>
        <v>#NUM!</v>
      </c>
      <c r="R599" s="34" t="str">
        <f>IF(MONTH(B599)=12,計算リスト!$C$5,計算リスト!$C$6)</f>
        <v>×</v>
      </c>
      <c r="S599" s="34" t="str">
        <f>IF(YEAR(B599)-YEAR($B$108)&lt;=$D$55,計算リスト!$C$5,計算リスト!$C$6)</f>
        <v>×</v>
      </c>
      <c r="T599" s="34" t="str">
        <f>IF(R599&amp;S599=計算リスト!$C$5&amp;計算リスト!$C$5,計算リスト!$C$5,計算リスト!$C$6)</f>
        <v>×</v>
      </c>
      <c r="U599" s="34">
        <f>IF(T599=計算リスト!$C$5,MIN($D$57,Q599*$D$54),0)</f>
        <v>0</v>
      </c>
    </row>
    <row r="600" spans="2:21" x14ac:dyDescent="0.15">
      <c r="B600" s="17">
        <f t="shared" si="106"/>
        <v>60023</v>
      </c>
      <c r="C600" s="34">
        <f t="shared" si="107"/>
        <v>-71</v>
      </c>
      <c r="D600" s="35">
        <f t="shared" si="119"/>
        <v>3.2000000000000002E-3</v>
      </c>
      <c r="E600" s="35" t="str">
        <f t="shared" si="129"/>
        <v/>
      </c>
      <c r="F600" s="35" t="str">
        <f t="shared" si="129"/>
        <v/>
      </c>
      <c r="G600" s="35" t="str">
        <f t="shared" si="129"/>
        <v/>
      </c>
      <c r="H600" s="35" t="str">
        <f t="shared" si="129"/>
        <v/>
      </c>
      <c r="I600" s="36" cm="1">
        <f t="array" ref="I600">_xlfn.IFS(H600&lt;&gt;"",H600,G600&lt;&gt;"",G600,F600&lt;&gt;"",F600,E600&lt;&gt;"",E600,D600&lt;&gt;"",D600)</f>
        <v>3.2000000000000002E-3</v>
      </c>
      <c r="J600" s="42">
        <f t="shared" si="120"/>
        <v>125854.55988056776</v>
      </c>
      <c r="K600" s="43" t="e">
        <f t="shared" si="121"/>
        <v>#NUM!</v>
      </c>
      <c r="L600" s="44" t="e">
        <f t="shared" si="122"/>
        <v>#NUM!</v>
      </c>
      <c r="M600" s="43" t="e">
        <f t="shared" si="123"/>
        <v>#NUM!</v>
      </c>
      <c r="N600" s="44" t="e">
        <f t="shared" si="124"/>
        <v>#NUM!</v>
      </c>
      <c r="O600" s="19" t="e">
        <f t="shared" si="125"/>
        <v>#NUM!</v>
      </c>
      <c r="P600" s="19">
        <f t="shared" si="126"/>
        <v>0</v>
      </c>
      <c r="Q600" s="45" t="e">
        <f t="shared" si="127"/>
        <v>#NUM!</v>
      </c>
      <c r="R600" s="34" t="str">
        <f>IF(MONTH(B600)=12,計算リスト!$C$5,計算リスト!$C$6)</f>
        <v>×</v>
      </c>
      <c r="S600" s="34" t="str">
        <f>IF(YEAR(B600)-YEAR($B$108)&lt;=$D$55,計算リスト!$C$5,計算リスト!$C$6)</f>
        <v>×</v>
      </c>
      <c r="T600" s="34" t="str">
        <f>IF(R600&amp;S600=計算リスト!$C$5&amp;計算リスト!$C$5,計算リスト!$C$5,計算リスト!$C$6)</f>
        <v>×</v>
      </c>
      <c r="U600" s="34">
        <f>IF(T600=計算リスト!$C$5,MIN($D$57,Q600*$D$54),0)</f>
        <v>0</v>
      </c>
    </row>
    <row r="601" spans="2:21" x14ac:dyDescent="0.15">
      <c r="B601" s="17">
        <f t="shared" si="106"/>
        <v>60054</v>
      </c>
      <c r="C601" s="34">
        <f t="shared" si="107"/>
        <v>-72</v>
      </c>
      <c r="D601" s="35">
        <f t="shared" si="119"/>
        <v>3.2000000000000002E-3</v>
      </c>
      <c r="E601" s="35" t="str">
        <f t="shared" si="129"/>
        <v/>
      </c>
      <c r="F601" s="35" t="str">
        <f t="shared" si="129"/>
        <v/>
      </c>
      <c r="G601" s="35" t="str">
        <f t="shared" si="129"/>
        <v/>
      </c>
      <c r="H601" s="35" t="str">
        <f t="shared" si="129"/>
        <v/>
      </c>
      <c r="I601" s="36" cm="1">
        <f t="array" ref="I601">_xlfn.IFS(H601&lt;&gt;"",H601,G601&lt;&gt;"",G601,F601&lt;&gt;"",F601,E601&lt;&gt;"",E601,D601&lt;&gt;"",D601)</f>
        <v>3.2000000000000002E-3</v>
      </c>
      <c r="J601" s="42">
        <f t="shared" si="120"/>
        <v>125854.55988056776</v>
      </c>
      <c r="K601" s="43" t="e">
        <f t="shared" si="121"/>
        <v>#NUM!</v>
      </c>
      <c r="L601" s="44" t="e">
        <f t="shared" si="122"/>
        <v>#NUM!</v>
      </c>
      <c r="M601" s="43" t="e">
        <f t="shared" si="123"/>
        <v>#NUM!</v>
      </c>
      <c r="N601" s="44" t="e">
        <f t="shared" si="124"/>
        <v>#NUM!</v>
      </c>
      <c r="O601" s="19" t="e">
        <f t="shared" si="125"/>
        <v>#NUM!</v>
      </c>
      <c r="P601" s="19">
        <f t="shared" si="126"/>
        <v>0</v>
      </c>
      <c r="Q601" s="45" t="e">
        <f t="shared" si="127"/>
        <v>#NUM!</v>
      </c>
      <c r="R601" s="34" t="str">
        <f>IF(MONTH(B601)=12,計算リスト!$C$5,計算リスト!$C$6)</f>
        <v>×</v>
      </c>
      <c r="S601" s="34" t="str">
        <f>IF(YEAR(B601)-YEAR($B$108)&lt;=$D$55,計算リスト!$C$5,計算リスト!$C$6)</f>
        <v>×</v>
      </c>
      <c r="T601" s="34" t="str">
        <f>IF(R601&amp;S601=計算リスト!$C$5&amp;計算リスト!$C$5,計算リスト!$C$5,計算リスト!$C$6)</f>
        <v>×</v>
      </c>
      <c r="U601" s="34">
        <f>IF(T601=計算リスト!$C$5,MIN($D$57,Q601*$D$54),0)</f>
        <v>0</v>
      </c>
    </row>
    <row r="602" spans="2:21" x14ac:dyDescent="0.15">
      <c r="B602" s="17">
        <f t="shared" si="106"/>
        <v>60084</v>
      </c>
      <c r="C602" s="34">
        <f t="shared" si="107"/>
        <v>-73</v>
      </c>
      <c r="D602" s="35">
        <f t="shared" si="119"/>
        <v>3.2000000000000002E-3</v>
      </c>
      <c r="E602" s="35" t="str">
        <f t="shared" si="129"/>
        <v/>
      </c>
      <c r="F602" s="35" t="str">
        <f t="shared" si="129"/>
        <v/>
      </c>
      <c r="G602" s="35" t="str">
        <f t="shared" si="129"/>
        <v/>
      </c>
      <c r="H602" s="35" t="str">
        <f t="shared" si="129"/>
        <v/>
      </c>
      <c r="I602" s="36" cm="1">
        <f t="array" ref="I602">_xlfn.IFS(H602&lt;&gt;"",H602,G602&lt;&gt;"",G602,F602&lt;&gt;"",F602,E602&lt;&gt;"",E602,D602&lt;&gt;"",D602)</f>
        <v>3.2000000000000002E-3</v>
      </c>
      <c r="J602" s="42">
        <f t="shared" si="120"/>
        <v>125854.55988056776</v>
      </c>
      <c r="K602" s="43" t="e">
        <f t="shared" si="121"/>
        <v>#NUM!</v>
      </c>
      <c r="L602" s="44" t="e">
        <f t="shared" si="122"/>
        <v>#NUM!</v>
      </c>
      <c r="M602" s="43" t="e">
        <f t="shared" si="123"/>
        <v>#NUM!</v>
      </c>
      <c r="N602" s="44" t="e">
        <f t="shared" si="124"/>
        <v>#NUM!</v>
      </c>
      <c r="O602" s="19" t="e">
        <f t="shared" si="125"/>
        <v>#NUM!</v>
      </c>
      <c r="P602" s="19">
        <f t="shared" si="126"/>
        <v>0</v>
      </c>
      <c r="Q602" s="45" t="e">
        <f t="shared" si="127"/>
        <v>#NUM!</v>
      </c>
      <c r="R602" s="34" t="str">
        <f>IF(MONTH(B602)=12,計算リスト!$C$5,計算リスト!$C$6)</f>
        <v>×</v>
      </c>
      <c r="S602" s="34" t="str">
        <f>IF(YEAR(B602)-YEAR($B$108)&lt;=$D$55,計算リスト!$C$5,計算リスト!$C$6)</f>
        <v>×</v>
      </c>
      <c r="T602" s="34" t="str">
        <f>IF(R602&amp;S602=計算リスト!$C$5&amp;計算リスト!$C$5,計算リスト!$C$5,計算リスト!$C$6)</f>
        <v>×</v>
      </c>
      <c r="U602" s="34">
        <f>IF(T602=計算リスト!$C$5,MIN($D$57,Q602*$D$54),0)</f>
        <v>0</v>
      </c>
    </row>
    <row r="603" spans="2:21" x14ac:dyDescent="0.15">
      <c r="B603" s="17">
        <f t="shared" si="106"/>
        <v>60115</v>
      </c>
      <c r="C603" s="34">
        <f t="shared" si="107"/>
        <v>-74</v>
      </c>
      <c r="D603" s="35">
        <f t="shared" si="119"/>
        <v>3.2000000000000002E-3</v>
      </c>
      <c r="E603" s="35" t="str">
        <f t="shared" si="129"/>
        <v/>
      </c>
      <c r="F603" s="35" t="str">
        <f t="shared" si="129"/>
        <v/>
      </c>
      <c r="G603" s="35" t="str">
        <f t="shared" si="129"/>
        <v/>
      </c>
      <c r="H603" s="35" t="str">
        <f t="shared" si="129"/>
        <v/>
      </c>
      <c r="I603" s="36" cm="1">
        <f t="array" ref="I603">_xlfn.IFS(H603&lt;&gt;"",H603,G603&lt;&gt;"",G603,F603&lt;&gt;"",F603,E603&lt;&gt;"",E603,D603&lt;&gt;"",D603)</f>
        <v>3.2000000000000002E-3</v>
      </c>
      <c r="J603" s="42">
        <f t="shared" si="120"/>
        <v>125854.55988056776</v>
      </c>
      <c r="K603" s="43" t="e">
        <f t="shared" si="121"/>
        <v>#NUM!</v>
      </c>
      <c r="L603" s="44" t="e">
        <f t="shared" si="122"/>
        <v>#NUM!</v>
      </c>
      <c r="M603" s="43" t="e">
        <f t="shared" si="123"/>
        <v>#NUM!</v>
      </c>
      <c r="N603" s="44" t="e">
        <f t="shared" si="124"/>
        <v>#NUM!</v>
      </c>
      <c r="O603" s="19" t="e">
        <f t="shared" si="125"/>
        <v>#NUM!</v>
      </c>
      <c r="P603" s="19">
        <f t="shared" si="126"/>
        <v>0</v>
      </c>
      <c r="Q603" s="45" t="e">
        <f t="shared" si="127"/>
        <v>#NUM!</v>
      </c>
      <c r="R603" s="34" t="str">
        <f>IF(MONTH(B603)=12,計算リスト!$C$5,計算リスト!$C$6)</f>
        <v>×</v>
      </c>
      <c r="S603" s="34" t="str">
        <f>IF(YEAR(B603)-YEAR($B$108)&lt;=$D$55,計算リスト!$C$5,計算リスト!$C$6)</f>
        <v>×</v>
      </c>
      <c r="T603" s="34" t="str">
        <f>IF(R603&amp;S603=計算リスト!$C$5&amp;計算リスト!$C$5,計算リスト!$C$5,計算リスト!$C$6)</f>
        <v>×</v>
      </c>
      <c r="U603" s="34">
        <f>IF(T603=計算リスト!$C$5,MIN($D$57,Q603*$D$54),0)</f>
        <v>0</v>
      </c>
    </row>
    <row r="604" spans="2:21" x14ac:dyDescent="0.15">
      <c r="B604" s="17">
        <f t="shared" si="106"/>
        <v>60146</v>
      </c>
      <c r="C604" s="34">
        <f t="shared" si="107"/>
        <v>-75</v>
      </c>
      <c r="D604" s="35">
        <f t="shared" si="119"/>
        <v>3.2000000000000002E-3</v>
      </c>
      <c r="E604" s="35" t="str">
        <f t="shared" si="129"/>
        <v/>
      </c>
      <c r="F604" s="35" t="str">
        <f t="shared" si="129"/>
        <v/>
      </c>
      <c r="G604" s="35" t="str">
        <f t="shared" si="129"/>
        <v/>
      </c>
      <c r="H604" s="35" t="str">
        <f t="shared" si="129"/>
        <v/>
      </c>
      <c r="I604" s="36" cm="1">
        <f t="array" ref="I604">_xlfn.IFS(H604&lt;&gt;"",H604,G604&lt;&gt;"",G604,F604&lt;&gt;"",F604,E604&lt;&gt;"",E604,D604&lt;&gt;"",D604)</f>
        <v>3.2000000000000002E-3</v>
      </c>
      <c r="J604" s="42">
        <f t="shared" si="120"/>
        <v>125854.55988056776</v>
      </c>
      <c r="K604" s="43" t="e">
        <f t="shared" si="121"/>
        <v>#NUM!</v>
      </c>
      <c r="L604" s="44" t="e">
        <f t="shared" si="122"/>
        <v>#NUM!</v>
      </c>
      <c r="M604" s="43" t="e">
        <f t="shared" si="123"/>
        <v>#NUM!</v>
      </c>
      <c r="N604" s="44" t="e">
        <f t="shared" si="124"/>
        <v>#NUM!</v>
      </c>
      <c r="O604" s="19" t="e">
        <f t="shared" si="125"/>
        <v>#NUM!</v>
      </c>
      <c r="P604" s="19">
        <f t="shared" si="126"/>
        <v>0</v>
      </c>
      <c r="Q604" s="45" t="e">
        <f t="shared" si="127"/>
        <v>#NUM!</v>
      </c>
      <c r="R604" s="34" t="str">
        <f>IF(MONTH(B604)=12,計算リスト!$C$5,計算リスト!$C$6)</f>
        <v>×</v>
      </c>
      <c r="S604" s="34" t="str">
        <f>IF(YEAR(B604)-YEAR($B$108)&lt;=$D$55,計算リスト!$C$5,計算リスト!$C$6)</f>
        <v>×</v>
      </c>
      <c r="T604" s="34" t="str">
        <f>IF(R604&amp;S604=計算リスト!$C$5&amp;計算リスト!$C$5,計算リスト!$C$5,計算リスト!$C$6)</f>
        <v>×</v>
      </c>
      <c r="U604" s="34">
        <f>IF(T604=計算リスト!$C$5,MIN($D$57,Q604*$D$54),0)</f>
        <v>0</v>
      </c>
    </row>
    <row r="605" spans="2:21" x14ac:dyDescent="0.15">
      <c r="B605" s="17">
        <f t="shared" si="106"/>
        <v>60176</v>
      </c>
      <c r="C605" s="34">
        <f t="shared" si="107"/>
        <v>-76</v>
      </c>
      <c r="D605" s="35">
        <f t="shared" si="119"/>
        <v>3.2000000000000002E-3</v>
      </c>
      <c r="E605" s="35" t="str">
        <f t="shared" si="129"/>
        <v/>
      </c>
      <c r="F605" s="35" t="str">
        <f t="shared" si="129"/>
        <v/>
      </c>
      <c r="G605" s="35" t="str">
        <f t="shared" si="129"/>
        <v/>
      </c>
      <c r="H605" s="35" t="str">
        <f t="shared" si="129"/>
        <v/>
      </c>
      <c r="I605" s="36" cm="1">
        <f t="array" ref="I605">_xlfn.IFS(H605&lt;&gt;"",H605,G605&lt;&gt;"",G605,F605&lt;&gt;"",F605,E605&lt;&gt;"",E605,D605&lt;&gt;"",D605)</f>
        <v>3.2000000000000002E-3</v>
      </c>
      <c r="J605" s="42">
        <f t="shared" si="120"/>
        <v>125854.55988056776</v>
      </c>
      <c r="K605" s="43" t="e">
        <f t="shared" si="121"/>
        <v>#NUM!</v>
      </c>
      <c r="L605" s="44" t="e">
        <f t="shared" si="122"/>
        <v>#NUM!</v>
      </c>
      <c r="M605" s="43" t="e">
        <f t="shared" si="123"/>
        <v>#NUM!</v>
      </c>
      <c r="N605" s="44" t="e">
        <f t="shared" si="124"/>
        <v>#NUM!</v>
      </c>
      <c r="O605" s="19" t="e">
        <f t="shared" si="125"/>
        <v>#NUM!</v>
      </c>
      <c r="P605" s="19">
        <f t="shared" si="126"/>
        <v>0</v>
      </c>
      <c r="Q605" s="45" t="e">
        <f t="shared" si="127"/>
        <v>#NUM!</v>
      </c>
      <c r="R605" s="34" t="str">
        <f>IF(MONTH(B605)=12,計算リスト!$C$5,計算リスト!$C$6)</f>
        <v>×</v>
      </c>
      <c r="S605" s="34" t="str">
        <f>IF(YEAR(B605)-YEAR($B$108)&lt;=$D$55,計算リスト!$C$5,計算リスト!$C$6)</f>
        <v>×</v>
      </c>
      <c r="T605" s="34" t="str">
        <f>IF(R605&amp;S605=計算リスト!$C$5&amp;計算リスト!$C$5,計算リスト!$C$5,計算リスト!$C$6)</f>
        <v>×</v>
      </c>
      <c r="U605" s="34">
        <f>IF(T605=計算リスト!$C$5,MIN($D$57,Q605*$D$54),0)</f>
        <v>0</v>
      </c>
    </row>
    <row r="606" spans="2:21" x14ac:dyDescent="0.15">
      <c r="B606" s="17">
        <f t="shared" si="106"/>
        <v>60207</v>
      </c>
      <c r="C606" s="34">
        <f t="shared" si="107"/>
        <v>-77</v>
      </c>
      <c r="D606" s="35">
        <f t="shared" si="119"/>
        <v>3.2000000000000002E-3</v>
      </c>
      <c r="E606" s="35" t="str">
        <f t="shared" si="129"/>
        <v/>
      </c>
      <c r="F606" s="35" t="str">
        <f t="shared" si="129"/>
        <v/>
      </c>
      <c r="G606" s="35" t="str">
        <f t="shared" si="129"/>
        <v/>
      </c>
      <c r="H606" s="35" t="str">
        <f t="shared" si="129"/>
        <v/>
      </c>
      <c r="I606" s="36" cm="1">
        <f t="array" ref="I606">_xlfn.IFS(H606&lt;&gt;"",H606,G606&lt;&gt;"",G606,F606&lt;&gt;"",F606,E606&lt;&gt;"",E606,D606&lt;&gt;"",D606)</f>
        <v>3.2000000000000002E-3</v>
      </c>
      <c r="J606" s="42">
        <f t="shared" si="120"/>
        <v>125854.55988056776</v>
      </c>
      <c r="K606" s="43" t="e">
        <f t="shared" si="121"/>
        <v>#NUM!</v>
      </c>
      <c r="L606" s="44" t="e">
        <f t="shared" si="122"/>
        <v>#NUM!</v>
      </c>
      <c r="M606" s="43" t="e">
        <f t="shared" si="123"/>
        <v>#NUM!</v>
      </c>
      <c r="N606" s="44" t="e">
        <f t="shared" si="124"/>
        <v>#NUM!</v>
      </c>
      <c r="O606" s="19" t="e">
        <f t="shared" si="125"/>
        <v>#NUM!</v>
      </c>
      <c r="P606" s="19">
        <f t="shared" si="126"/>
        <v>0</v>
      </c>
      <c r="Q606" s="45" t="e">
        <f t="shared" si="127"/>
        <v>#NUM!</v>
      </c>
      <c r="R606" s="34" t="str">
        <f>IF(MONTH(B606)=12,計算リスト!$C$5,計算リスト!$C$6)</f>
        <v>×</v>
      </c>
      <c r="S606" s="34" t="str">
        <f>IF(YEAR(B606)-YEAR($B$108)&lt;=$D$55,計算リスト!$C$5,計算リスト!$C$6)</f>
        <v>×</v>
      </c>
      <c r="T606" s="34" t="str">
        <f>IF(R606&amp;S606=計算リスト!$C$5&amp;計算リスト!$C$5,計算リスト!$C$5,計算リスト!$C$6)</f>
        <v>×</v>
      </c>
      <c r="U606" s="34">
        <f>IF(T606=計算リスト!$C$5,MIN($D$57,Q606*$D$54),0)</f>
        <v>0</v>
      </c>
    </row>
    <row r="607" spans="2:21" x14ac:dyDescent="0.15">
      <c r="B607" s="17">
        <f t="shared" si="106"/>
        <v>60237</v>
      </c>
      <c r="C607" s="34">
        <f t="shared" si="107"/>
        <v>-78</v>
      </c>
      <c r="D607" s="35">
        <f t="shared" si="119"/>
        <v>3.2000000000000002E-3</v>
      </c>
      <c r="E607" s="35" t="str">
        <f t="shared" si="129"/>
        <v/>
      </c>
      <c r="F607" s="35" t="str">
        <f t="shared" si="129"/>
        <v/>
      </c>
      <c r="G607" s="35" t="str">
        <f t="shared" si="129"/>
        <v/>
      </c>
      <c r="H607" s="35" t="str">
        <f t="shared" si="129"/>
        <v/>
      </c>
      <c r="I607" s="36" cm="1">
        <f t="array" ref="I607">_xlfn.IFS(H607&lt;&gt;"",H607,G607&lt;&gt;"",G607,F607&lt;&gt;"",F607,E607&lt;&gt;"",E607,D607&lt;&gt;"",D607)</f>
        <v>3.2000000000000002E-3</v>
      </c>
      <c r="J607" s="42">
        <f t="shared" si="120"/>
        <v>125854.55988056776</v>
      </c>
      <c r="K607" s="43" t="e">
        <f t="shared" si="121"/>
        <v>#NUM!</v>
      </c>
      <c r="L607" s="44" t="e">
        <f t="shared" si="122"/>
        <v>#NUM!</v>
      </c>
      <c r="M607" s="43" t="e">
        <f t="shared" si="123"/>
        <v>#NUM!</v>
      </c>
      <c r="N607" s="44" t="e">
        <f t="shared" si="124"/>
        <v>#NUM!</v>
      </c>
      <c r="O607" s="19" t="e">
        <f t="shared" si="125"/>
        <v>#NUM!</v>
      </c>
      <c r="P607" s="19">
        <f t="shared" si="126"/>
        <v>0</v>
      </c>
      <c r="Q607" s="45" t="e">
        <f t="shared" si="127"/>
        <v>#NUM!</v>
      </c>
      <c r="R607" s="34" t="str">
        <f>IF(MONTH(B607)=12,計算リスト!$C$5,計算リスト!$C$6)</f>
        <v>○</v>
      </c>
      <c r="S607" s="34" t="str">
        <f>IF(YEAR(B607)-YEAR($B$108)&lt;=$D$55,計算リスト!$C$5,計算リスト!$C$6)</f>
        <v>×</v>
      </c>
      <c r="T607" s="34" t="str">
        <f>IF(R607&amp;S607=計算リスト!$C$5&amp;計算リスト!$C$5,計算リスト!$C$5,計算リスト!$C$6)</f>
        <v>×</v>
      </c>
      <c r="U607" s="34">
        <f>IF(T607=計算リスト!$C$5,MIN($D$57,Q607*$D$54),0)</f>
        <v>0</v>
      </c>
    </row>
    <row r="608" spans="2:21" x14ac:dyDescent="0.15">
      <c r="B608" s="17">
        <f t="shared" si="106"/>
        <v>60268</v>
      </c>
      <c r="C608" s="34">
        <f t="shared" si="107"/>
        <v>-79</v>
      </c>
      <c r="D608" s="35">
        <f t="shared" si="119"/>
        <v>3.2000000000000002E-3</v>
      </c>
      <c r="E608" s="35" t="str">
        <f t="shared" ref="E608:H627" si="130">IF(F$36&lt;&gt;"",IF($B608&gt;=F$36,F$41,""),"")</f>
        <v/>
      </c>
      <c r="F608" s="35" t="str">
        <f t="shared" si="130"/>
        <v/>
      </c>
      <c r="G608" s="35" t="str">
        <f t="shared" si="130"/>
        <v/>
      </c>
      <c r="H608" s="35" t="str">
        <f t="shared" si="130"/>
        <v/>
      </c>
      <c r="I608" s="36" cm="1">
        <f t="array" ref="I608">_xlfn.IFS(H608&lt;&gt;"",H608,G608&lt;&gt;"",G608,F608&lt;&gt;"",F608,E608&lt;&gt;"",E608,D608&lt;&gt;"",D608)</f>
        <v>3.2000000000000002E-3</v>
      </c>
      <c r="J608" s="42">
        <f t="shared" si="120"/>
        <v>125854.55988056776</v>
      </c>
      <c r="K608" s="43" t="e">
        <f t="shared" si="121"/>
        <v>#NUM!</v>
      </c>
      <c r="L608" s="44" t="e">
        <f t="shared" si="122"/>
        <v>#NUM!</v>
      </c>
      <c r="M608" s="43" t="e">
        <f t="shared" si="123"/>
        <v>#NUM!</v>
      </c>
      <c r="N608" s="44" t="e">
        <f t="shared" si="124"/>
        <v>#NUM!</v>
      </c>
      <c r="O608" s="19" t="e">
        <f t="shared" si="125"/>
        <v>#NUM!</v>
      </c>
      <c r="P608" s="19">
        <f t="shared" si="126"/>
        <v>0</v>
      </c>
      <c r="Q608" s="45" t="e">
        <f t="shared" si="127"/>
        <v>#NUM!</v>
      </c>
      <c r="R608" s="34" t="str">
        <f>IF(MONTH(B608)=12,計算リスト!$C$5,計算リスト!$C$6)</f>
        <v>×</v>
      </c>
      <c r="S608" s="34" t="str">
        <f>IF(YEAR(B608)-YEAR($B$108)&lt;=$D$55,計算リスト!$C$5,計算リスト!$C$6)</f>
        <v>×</v>
      </c>
      <c r="T608" s="34" t="str">
        <f>IF(R608&amp;S608=計算リスト!$C$5&amp;計算リスト!$C$5,計算リスト!$C$5,計算リスト!$C$6)</f>
        <v>×</v>
      </c>
      <c r="U608" s="34">
        <f>IF(T608=計算リスト!$C$5,MIN($D$57,Q608*$D$54),0)</f>
        <v>0</v>
      </c>
    </row>
    <row r="609" spans="2:21" x14ac:dyDescent="0.15">
      <c r="B609" s="17">
        <f t="shared" si="106"/>
        <v>60299</v>
      </c>
      <c r="C609" s="34">
        <f t="shared" si="107"/>
        <v>-80</v>
      </c>
      <c r="D609" s="35">
        <f t="shared" si="119"/>
        <v>3.2000000000000002E-3</v>
      </c>
      <c r="E609" s="35" t="str">
        <f t="shared" si="130"/>
        <v/>
      </c>
      <c r="F609" s="35" t="str">
        <f t="shared" si="130"/>
        <v/>
      </c>
      <c r="G609" s="35" t="str">
        <f t="shared" si="130"/>
        <v/>
      </c>
      <c r="H609" s="35" t="str">
        <f t="shared" si="130"/>
        <v/>
      </c>
      <c r="I609" s="36" cm="1">
        <f t="array" ref="I609">_xlfn.IFS(H609&lt;&gt;"",H609,G609&lt;&gt;"",G609,F609&lt;&gt;"",F609,E609&lt;&gt;"",E609,D609&lt;&gt;"",D609)</f>
        <v>3.2000000000000002E-3</v>
      </c>
      <c r="J609" s="42">
        <f t="shared" si="120"/>
        <v>125854.55988056776</v>
      </c>
      <c r="K609" s="43" t="e">
        <f t="shared" si="121"/>
        <v>#NUM!</v>
      </c>
      <c r="L609" s="44" t="e">
        <f t="shared" si="122"/>
        <v>#NUM!</v>
      </c>
      <c r="M609" s="43" t="e">
        <f t="shared" si="123"/>
        <v>#NUM!</v>
      </c>
      <c r="N609" s="44" t="e">
        <f t="shared" si="124"/>
        <v>#NUM!</v>
      </c>
      <c r="O609" s="19" t="e">
        <f t="shared" si="125"/>
        <v>#NUM!</v>
      </c>
      <c r="P609" s="19">
        <f t="shared" si="126"/>
        <v>0</v>
      </c>
      <c r="Q609" s="45" t="e">
        <f t="shared" si="127"/>
        <v>#NUM!</v>
      </c>
      <c r="R609" s="34" t="str">
        <f>IF(MONTH(B609)=12,計算リスト!$C$5,計算リスト!$C$6)</f>
        <v>×</v>
      </c>
      <c r="S609" s="34" t="str">
        <f>IF(YEAR(B609)-YEAR($B$108)&lt;=$D$55,計算リスト!$C$5,計算リスト!$C$6)</f>
        <v>×</v>
      </c>
      <c r="T609" s="34" t="str">
        <f>IF(R609&amp;S609=計算リスト!$C$5&amp;計算リスト!$C$5,計算リスト!$C$5,計算リスト!$C$6)</f>
        <v>×</v>
      </c>
      <c r="U609" s="34">
        <f>IF(T609=計算リスト!$C$5,MIN($D$57,Q609*$D$54),0)</f>
        <v>0</v>
      </c>
    </row>
    <row r="610" spans="2:21" x14ac:dyDescent="0.15">
      <c r="B610" s="17">
        <f t="shared" si="106"/>
        <v>60327</v>
      </c>
      <c r="C610" s="34">
        <f t="shared" si="107"/>
        <v>-81</v>
      </c>
      <c r="D610" s="35">
        <f t="shared" si="119"/>
        <v>3.2000000000000002E-3</v>
      </c>
      <c r="E610" s="35" t="str">
        <f t="shared" si="130"/>
        <v/>
      </c>
      <c r="F610" s="35" t="str">
        <f t="shared" si="130"/>
        <v/>
      </c>
      <c r="G610" s="35" t="str">
        <f t="shared" si="130"/>
        <v/>
      </c>
      <c r="H610" s="35" t="str">
        <f t="shared" si="130"/>
        <v/>
      </c>
      <c r="I610" s="36" cm="1">
        <f t="array" ref="I610">_xlfn.IFS(H610&lt;&gt;"",H610,G610&lt;&gt;"",G610,F610&lt;&gt;"",F610,E610&lt;&gt;"",E610,D610&lt;&gt;"",D610)</f>
        <v>3.2000000000000002E-3</v>
      </c>
      <c r="J610" s="42">
        <f t="shared" si="120"/>
        <v>125854.55988056776</v>
      </c>
      <c r="K610" s="43" t="e">
        <f t="shared" si="121"/>
        <v>#NUM!</v>
      </c>
      <c r="L610" s="44" t="e">
        <f t="shared" si="122"/>
        <v>#NUM!</v>
      </c>
      <c r="M610" s="43" t="e">
        <f t="shared" si="123"/>
        <v>#NUM!</v>
      </c>
      <c r="N610" s="44" t="e">
        <f t="shared" si="124"/>
        <v>#NUM!</v>
      </c>
      <c r="O610" s="19" t="e">
        <f t="shared" si="125"/>
        <v>#NUM!</v>
      </c>
      <c r="P610" s="19">
        <f t="shared" si="126"/>
        <v>0</v>
      </c>
      <c r="Q610" s="45" t="e">
        <f t="shared" si="127"/>
        <v>#NUM!</v>
      </c>
      <c r="R610" s="34" t="str">
        <f>IF(MONTH(B610)=12,計算リスト!$C$5,計算リスト!$C$6)</f>
        <v>×</v>
      </c>
      <c r="S610" s="34" t="str">
        <f>IF(YEAR(B610)-YEAR($B$108)&lt;=$D$55,計算リスト!$C$5,計算リスト!$C$6)</f>
        <v>×</v>
      </c>
      <c r="T610" s="34" t="str">
        <f>IF(R610&amp;S610=計算リスト!$C$5&amp;計算リスト!$C$5,計算リスト!$C$5,計算リスト!$C$6)</f>
        <v>×</v>
      </c>
      <c r="U610" s="34">
        <f>IF(T610=計算リスト!$C$5,MIN($D$57,Q610*$D$54),0)</f>
        <v>0</v>
      </c>
    </row>
    <row r="611" spans="2:21" x14ac:dyDescent="0.15">
      <c r="B611" s="17">
        <f t="shared" si="106"/>
        <v>60358</v>
      </c>
      <c r="C611" s="34">
        <f t="shared" si="107"/>
        <v>-82</v>
      </c>
      <c r="D611" s="35">
        <f t="shared" si="119"/>
        <v>3.2000000000000002E-3</v>
      </c>
      <c r="E611" s="35" t="str">
        <f t="shared" si="130"/>
        <v/>
      </c>
      <c r="F611" s="35" t="str">
        <f t="shared" si="130"/>
        <v/>
      </c>
      <c r="G611" s="35" t="str">
        <f t="shared" si="130"/>
        <v/>
      </c>
      <c r="H611" s="35" t="str">
        <f t="shared" si="130"/>
        <v/>
      </c>
      <c r="I611" s="36" cm="1">
        <f t="array" ref="I611">_xlfn.IFS(H611&lt;&gt;"",H611,G611&lt;&gt;"",G611,F611&lt;&gt;"",F611,E611&lt;&gt;"",E611,D611&lt;&gt;"",D611)</f>
        <v>3.2000000000000002E-3</v>
      </c>
      <c r="J611" s="42">
        <f t="shared" si="120"/>
        <v>125854.55988056776</v>
      </c>
      <c r="K611" s="43" t="e">
        <f t="shared" si="121"/>
        <v>#NUM!</v>
      </c>
      <c r="L611" s="44" t="e">
        <f t="shared" si="122"/>
        <v>#NUM!</v>
      </c>
      <c r="M611" s="43" t="e">
        <f t="shared" si="123"/>
        <v>#NUM!</v>
      </c>
      <c r="N611" s="44" t="e">
        <f t="shared" si="124"/>
        <v>#NUM!</v>
      </c>
      <c r="O611" s="19" t="e">
        <f t="shared" si="125"/>
        <v>#NUM!</v>
      </c>
      <c r="P611" s="19">
        <f t="shared" si="126"/>
        <v>0</v>
      </c>
      <c r="Q611" s="45" t="e">
        <f t="shared" si="127"/>
        <v>#NUM!</v>
      </c>
      <c r="R611" s="34" t="str">
        <f>IF(MONTH(B611)=12,計算リスト!$C$5,計算リスト!$C$6)</f>
        <v>×</v>
      </c>
      <c r="S611" s="34" t="str">
        <f>IF(YEAR(B611)-YEAR($B$108)&lt;=$D$55,計算リスト!$C$5,計算リスト!$C$6)</f>
        <v>×</v>
      </c>
      <c r="T611" s="34" t="str">
        <f>IF(R611&amp;S611=計算リスト!$C$5&amp;計算リスト!$C$5,計算リスト!$C$5,計算リスト!$C$6)</f>
        <v>×</v>
      </c>
      <c r="U611" s="34">
        <f>IF(T611=計算リスト!$C$5,MIN($D$57,Q611*$D$54),0)</f>
        <v>0</v>
      </c>
    </row>
    <row r="612" spans="2:21" x14ac:dyDescent="0.15">
      <c r="B612" s="17">
        <f t="shared" si="106"/>
        <v>60388</v>
      </c>
      <c r="C612" s="34">
        <f t="shared" si="107"/>
        <v>-83</v>
      </c>
      <c r="D612" s="35">
        <f t="shared" si="119"/>
        <v>3.2000000000000002E-3</v>
      </c>
      <c r="E612" s="35" t="str">
        <f t="shared" si="130"/>
        <v/>
      </c>
      <c r="F612" s="35" t="str">
        <f t="shared" si="130"/>
        <v/>
      </c>
      <c r="G612" s="35" t="str">
        <f t="shared" si="130"/>
        <v/>
      </c>
      <c r="H612" s="35" t="str">
        <f t="shared" si="130"/>
        <v/>
      </c>
      <c r="I612" s="36" cm="1">
        <f t="array" ref="I612">_xlfn.IFS(H612&lt;&gt;"",H612,G612&lt;&gt;"",G612,F612&lt;&gt;"",F612,E612&lt;&gt;"",E612,D612&lt;&gt;"",D612)</f>
        <v>3.2000000000000002E-3</v>
      </c>
      <c r="J612" s="42">
        <f t="shared" si="120"/>
        <v>125854.55988056776</v>
      </c>
      <c r="K612" s="43" t="e">
        <f t="shared" si="121"/>
        <v>#NUM!</v>
      </c>
      <c r="L612" s="44" t="e">
        <f t="shared" si="122"/>
        <v>#NUM!</v>
      </c>
      <c r="M612" s="43" t="e">
        <f t="shared" si="123"/>
        <v>#NUM!</v>
      </c>
      <c r="N612" s="44" t="e">
        <f t="shared" si="124"/>
        <v>#NUM!</v>
      </c>
      <c r="O612" s="19" t="e">
        <f t="shared" si="125"/>
        <v>#NUM!</v>
      </c>
      <c r="P612" s="19">
        <f t="shared" si="126"/>
        <v>0</v>
      </c>
      <c r="Q612" s="45" t="e">
        <f t="shared" si="127"/>
        <v>#NUM!</v>
      </c>
      <c r="R612" s="34" t="str">
        <f>IF(MONTH(B612)=12,計算リスト!$C$5,計算リスト!$C$6)</f>
        <v>×</v>
      </c>
      <c r="S612" s="34" t="str">
        <f>IF(YEAR(B612)-YEAR($B$108)&lt;=$D$55,計算リスト!$C$5,計算リスト!$C$6)</f>
        <v>×</v>
      </c>
      <c r="T612" s="34" t="str">
        <f>IF(R612&amp;S612=計算リスト!$C$5&amp;計算リスト!$C$5,計算リスト!$C$5,計算リスト!$C$6)</f>
        <v>×</v>
      </c>
      <c r="U612" s="34">
        <f>IF(T612=計算リスト!$C$5,MIN($D$57,Q612*$D$54),0)</f>
        <v>0</v>
      </c>
    </row>
    <row r="613" spans="2:21" x14ac:dyDescent="0.15">
      <c r="B613" s="17">
        <f t="shared" si="106"/>
        <v>60419</v>
      </c>
      <c r="C613" s="34">
        <f t="shared" si="107"/>
        <v>-84</v>
      </c>
      <c r="D613" s="35">
        <f t="shared" si="119"/>
        <v>3.2000000000000002E-3</v>
      </c>
      <c r="E613" s="35" t="str">
        <f t="shared" si="130"/>
        <v/>
      </c>
      <c r="F613" s="35" t="str">
        <f t="shared" si="130"/>
        <v/>
      </c>
      <c r="G613" s="35" t="str">
        <f t="shared" si="130"/>
        <v/>
      </c>
      <c r="H613" s="35" t="str">
        <f t="shared" si="130"/>
        <v/>
      </c>
      <c r="I613" s="36" cm="1">
        <f t="array" ref="I613">_xlfn.IFS(H613&lt;&gt;"",H613,G613&lt;&gt;"",G613,F613&lt;&gt;"",F613,E613&lt;&gt;"",E613,D613&lt;&gt;"",D613)</f>
        <v>3.2000000000000002E-3</v>
      </c>
      <c r="J613" s="42">
        <f t="shared" si="120"/>
        <v>125854.55988056776</v>
      </c>
      <c r="K613" s="43" t="e">
        <f t="shared" si="121"/>
        <v>#NUM!</v>
      </c>
      <c r="L613" s="44" t="e">
        <f t="shared" si="122"/>
        <v>#NUM!</v>
      </c>
      <c r="M613" s="43" t="e">
        <f t="shared" si="123"/>
        <v>#NUM!</v>
      </c>
      <c r="N613" s="44" t="e">
        <f t="shared" si="124"/>
        <v>#NUM!</v>
      </c>
      <c r="O613" s="19" t="e">
        <f t="shared" si="125"/>
        <v>#NUM!</v>
      </c>
      <c r="P613" s="19">
        <f t="shared" si="126"/>
        <v>0</v>
      </c>
      <c r="Q613" s="45" t="e">
        <f t="shared" si="127"/>
        <v>#NUM!</v>
      </c>
      <c r="R613" s="34" t="str">
        <f>IF(MONTH(B613)=12,計算リスト!$C$5,計算リスト!$C$6)</f>
        <v>×</v>
      </c>
      <c r="S613" s="34" t="str">
        <f>IF(YEAR(B613)-YEAR($B$108)&lt;=$D$55,計算リスト!$C$5,計算リスト!$C$6)</f>
        <v>×</v>
      </c>
      <c r="T613" s="34" t="str">
        <f>IF(R613&amp;S613=計算リスト!$C$5&amp;計算リスト!$C$5,計算リスト!$C$5,計算リスト!$C$6)</f>
        <v>×</v>
      </c>
      <c r="U613" s="34">
        <f>IF(T613=計算リスト!$C$5,MIN($D$57,Q613*$D$54),0)</f>
        <v>0</v>
      </c>
    </row>
    <row r="614" spans="2:21" x14ac:dyDescent="0.15">
      <c r="B614" s="17">
        <f t="shared" si="106"/>
        <v>60449</v>
      </c>
      <c r="C614" s="34">
        <f t="shared" si="107"/>
        <v>-85</v>
      </c>
      <c r="D614" s="35">
        <f t="shared" si="119"/>
        <v>3.2000000000000002E-3</v>
      </c>
      <c r="E614" s="35" t="str">
        <f t="shared" si="130"/>
        <v/>
      </c>
      <c r="F614" s="35" t="str">
        <f t="shared" si="130"/>
        <v/>
      </c>
      <c r="G614" s="35" t="str">
        <f t="shared" si="130"/>
        <v/>
      </c>
      <c r="H614" s="35" t="str">
        <f t="shared" si="130"/>
        <v/>
      </c>
      <c r="I614" s="36" cm="1">
        <f t="array" ref="I614">_xlfn.IFS(H614&lt;&gt;"",H614,G614&lt;&gt;"",G614,F614&lt;&gt;"",F614,E614&lt;&gt;"",E614,D614&lt;&gt;"",D614)</f>
        <v>3.2000000000000002E-3</v>
      </c>
      <c r="J614" s="42">
        <f t="shared" si="120"/>
        <v>125854.55988056776</v>
      </c>
      <c r="K614" s="43" t="e">
        <f t="shared" si="121"/>
        <v>#NUM!</v>
      </c>
      <c r="L614" s="44" t="e">
        <f t="shared" si="122"/>
        <v>#NUM!</v>
      </c>
      <c r="M614" s="43" t="e">
        <f t="shared" si="123"/>
        <v>#NUM!</v>
      </c>
      <c r="N614" s="44" t="e">
        <f t="shared" si="124"/>
        <v>#NUM!</v>
      </c>
      <c r="O614" s="19" t="e">
        <f t="shared" si="125"/>
        <v>#NUM!</v>
      </c>
      <c r="P614" s="19">
        <f t="shared" si="126"/>
        <v>0</v>
      </c>
      <c r="Q614" s="45" t="e">
        <f t="shared" si="127"/>
        <v>#NUM!</v>
      </c>
      <c r="R614" s="34" t="str">
        <f>IF(MONTH(B614)=12,計算リスト!$C$5,計算リスト!$C$6)</f>
        <v>×</v>
      </c>
      <c r="S614" s="34" t="str">
        <f>IF(YEAR(B614)-YEAR($B$108)&lt;=$D$55,計算リスト!$C$5,計算リスト!$C$6)</f>
        <v>×</v>
      </c>
      <c r="T614" s="34" t="str">
        <f>IF(R614&amp;S614=計算リスト!$C$5&amp;計算リスト!$C$5,計算リスト!$C$5,計算リスト!$C$6)</f>
        <v>×</v>
      </c>
      <c r="U614" s="34">
        <f>IF(T614=計算リスト!$C$5,MIN($D$57,Q614*$D$54),0)</f>
        <v>0</v>
      </c>
    </row>
    <row r="615" spans="2:21" x14ac:dyDescent="0.15">
      <c r="B615" s="17">
        <f t="shared" si="106"/>
        <v>60480</v>
      </c>
      <c r="C615" s="34">
        <f t="shared" si="107"/>
        <v>-86</v>
      </c>
      <c r="D615" s="35">
        <f t="shared" si="119"/>
        <v>3.2000000000000002E-3</v>
      </c>
      <c r="E615" s="35" t="str">
        <f t="shared" si="130"/>
        <v/>
      </c>
      <c r="F615" s="35" t="str">
        <f t="shared" si="130"/>
        <v/>
      </c>
      <c r="G615" s="35" t="str">
        <f t="shared" si="130"/>
        <v/>
      </c>
      <c r="H615" s="35" t="str">
        <f t="shared" si="130"/>
        <v/>
      </c>
      <c r="I615" s="36" cm="1">
        <f t="array" ref="I615">_xlfn.IFS(H615&lt;&gt;"",H615,G615&lt;&gt;"",G615,F615&lt;&gt;"",F615,E615&lt;&gt;"",E615,D615&lt;&gt;"",D615)</f>
        <v>3.2000000000000002E-3</v>
      </c>
      <c r="J615" s="42">
        <f t="shared" si="120"/>
        <v>125854.55988056776</v>
      </c>
      <c r="K615" s="43" t="e">
        <f t="shared" si="121"/>
        <v>#NUM!</v>
      </c>
      <c r="L615" s="44" t="e">
        <f t="shared" si="122"/>
        <v>#NUM!</v>
      </c>
      <c r="M615" s="43" t="e">
        <f t="shared" si="123"/>
        <v>#NUM!</v>
      </c>
      <c r="N615" s="44" t="e">
        <f t="shared" si="124"/>
        <v>#NUM!</v>
      </c>
      <c r="O615" s="19" t="e">
        <f t="shared" si="125"/>
        <v>#NUM!</v>
      </c>
      <c r="P615" s="19">
        <f t="shared" si="126"/>
        <v>0</v>
      </c>
      <c r="Q615" s="45" t="e">
        <f t="shared" si="127"/>
        <v>#NUM!</v>
      </c>
      <c r="R615" s="34" t="str">
        <f>IF(MONTH(B615)=12,計算リスト!$C$5,計算リスト!$C$6)</f>
        <v>×</v>
      </c>
      <c r="S615" s="34" t="str">
        <f>IF(YEAR(B615)-YEAR($B$108)&lt;=$D$55,計算リスト!$C$5,計算リスト!$C$6)</f>
        <v>×</v>
      </c>
      <c r="T615" s="34" t="str">
        <f>IF(R615&amp;S615=計算リスト!$C$5&amp;計算リスト!$C$5,計算リスト!$C$5,計算リスト!$C$6)</f>
        <v>×</v>
      </c>
      <c r="U615" s="34">
        <f>IF(T615=計算リスト!$C$5,MIN($D$57,Q615*$D$54),0)</f>
        <v>0</v>
      </c>
    </row>
    <row r="616" spans="2:21" x14ac:dyDescent="0.15">
      <c r="B616" s="17">
        <f t="shared" si="106"/>
        <v>60511</v>
      </c>
      <c r="C616" s="34">
        <f t="shared" si="107"/>
        <v>-87</v>
      </c>
      <c r="D616" s="35">
        <f t="shared" si="119"/>
        <v>3.2000000000000002E-3</v>
      </c>
      <c r="E616" s="35" t="str">
        <f t="shared" si="130"/>
        <v/>
      </c>
      <c r="F616" s="35" t="str">
        <f t="shared" si="130"/>
        <v/>
      </c>
      <c r="G616" s="35" t="str">
        <f t="shared" si="130"/>
        <v/>
      </c>
      <c r="H616" s="35" t="str">
        <f t="shared" si="130"/>
        <v/>
      </c>
      <c r="I616" s="36" cm="1">
        <f t="array" ref="I616">_xlfn.IFS(H616&lt;&gt;"",H616,G616&lt;&gt;"",G616,F616&lt;&gt;"",F616,E616&lt;&gt;"",E616,D616&lt;&gt;"",D616)</f>
        <v>3.2000000000000002E-3</v>
      </c>
      <c r="J616" s="42">
        <f t="shared" si="120"/>
        <v>125854.55988056776</v>
      </c>
      <c r="K616" s="43" t="e">
        <f t="shared" si="121"/>
        <v>#NUM!</v>
      </c>
      <c r="L616" s="44" t="e">
        <f t="shared" si="122"/>
        <v>#NUM!</v>
      </c>
      <c r="M616" s="43" t="e">
        <f t="shared" si="123"/>
        <v>#NUM!</v>
      </c>
      <c r="N616" s="44" t="e">
        <f t="shared" si="124"/>
        <v>#NUM!</v>
      </c>
      <c r="O616" s="19" t="e">
        <f t="shared" si="125"/>
        <v>#NUM!</v>
      </c>
      <c r="P616" s="19">
        <f t="shared" si="126"/>
        <v>0</v>
      </c>
      <c r="Q616" s="45" t="e">
        <f t="shared" si="127"/>
        <v>#NUM!</v>
      </c>
      <c r="R616" s="34" t="str">
        <f>IF(MONTH(B616)=12,計算リスト!$C$5,計算リスト!$C$6)</f>
        <v>×</v>
      </c>
      <c r="S616" s="34" t="str">
        <f>IF(YEAR(B616)-YEAR($B$108)&lt;=$D$55,計算リスト!$C$5,計算リスト!$C$6)</f>
        <v>×</v>
      </c>
      <c r="T616" s="34" t="str">
        <f>IF(R616&amp;S616=計算リスト!$C$5&amp;計算リスト!$C$5,計算リスト!$C$5,計算リスト!$C$6)</f>
        <v>×</v>
      </c>
      <c r="U616" s="34">
        <f>IF(T616=計算リスト!$C$5,MIN($D$57,Q616*$D$54),0)</f>
        <v>0</v>
      </c>
    </row>
    <row r="617" spans="2:21" x14ac:dyDescent="0.15">
      <c r="B617" s="17">
        <f t="shared" si="106"/>
        <v>60541</v>
      </c>
      <c r="C617" s="34">
        <f t="shared" si="107"/>
        <v>-88</v>
      </c>
      <c r="D617" s="35">
        <f t="shared" si="119"/>
        <v>3.2000000000000002E-3</v>
      </c>
      <c r="E617" s="35" t="str">
        <f t="shared" si="130"/>
        <v/>
      </c>
      <c r="F617" s="35" t="str">
        <f t="shared" si="130"/>
        <v/>
      </c>
      <c r="G617" s="35" t="str">
        <f t="shared" si="130"/>
        <v/>
      </c>
      <c r="H617" s="35" t="str">
        <f t="shared" si="130"/>
        <v/>
      </c>
      <c r="I617" s="36" cm="1">
        <f t="array" ref="I617">_xlfn.IFS(H617&lt;&gt;"",H617,G617&lt;&gt;"",G617,F617&lt;&gt;"",F617,E617&lt;&gt;"",E617,D617&lt;&gt;"",D617)</f>
        <v>3.2000000000000002E-3</v>
      </c>
      <c r="J617" s="42">
        <f t="shared" si="120"/>
        <v>125854.55988056776</v>
      </c>
      <c r="K617" s="43" t="e">
        <f t="shared" si="121"/>
        <v>#NUM!</v>
      </c>
      <c r="L617" s="44" t="e">
        <f t="shared" si="122"/>
        <v>#NUM!</v>
      </c>
      <c r="M617" s="43" t="e">
        <f t="shared" si="123"/>
        <v>#NUM!</v>
      </c>
      <c r="N617" s="44" t="e">
        <f t="shared" si="124"/>
        <v>#NUM!</v>
      </c>
      <c r="O617" s="19" t="e">
        <f t="shared" si="125"/>
        <v>#NUM!</v>
      </c>
      <c r="P617" s="19">
        <f t="shared" si="126"/>
        <v>0</v>
      </c>
      <c r="Q617" s="45" t="e">
        <f t="shared" si="127"/>
        <v>#NUM!</v>
      </c>
      <c r="R617" s="34" t="str">
        <f>IF(MONTH(B617)=12,計算リスト!$C$5,計算リスト!$C$6)</f>
        <v>×</v>
      </c>
      <c r="S617" s="34" t="str">
        <f>IF(YEAR(B617)-YEAR($B$108)&lt;=$D$55,計算リスト!$C$5,計算リスト!$C$6)</f>
        <v>×</v>
      </c>
      <c r="T617" s="34" t="str">
        <f>IF(R617&amp;S617=計算リスト!$C$5&amp;計算リスト!$C$5,計算リスト!$C$5,計算リスト!$C$6)</f>
        <v>×</v>
      </c>
      <c r="U617" s="34">
        <f>IF(T617=計算リスト!$C$5,MIN($D$57,Q617*$D$54),0)</f>
        <v>0</v>
      </c>
    </row>
    <row r="618" spans="2:21" x14ac:dyDescent="0.15">
      <c r="B618" s="17">
        <f t="shared" si="106"/>
        <v>60572</v>
      </c>
      <c r="C618" s="34">
        <f t="shared" si="107"/>
        <v>-89</v>
      </c>
      <c r="D618" s="35">
        <f t="shared" si="119"/>
        <v>3.2000000000000002E-3</v>
      </c>
      <c r="E618" s="35" t="str">
        <f t="shared" si="130"/>
        <v/>
      </c>
      <c r="F618" s="35" t="str">
        <f t="shared" si="130"/>
        <v/>
      </c>
      <c r="G618" s="35" t="str">
        <f t="shared" si="130"/>
        <v/>
      </c>
      <c r="H618" s="35" t="str">
        <f t="shared" si="130"/>
        <v/>
      </c>
      <c r="I618" s="36" cm="1">
        <f t="array" ref="I618">_xlfn.IFS(H618&lt;&gt;"",H618,G618&lt;&gt;"",G618,F618&lt;&gt;"",F618,E618&lt;&gt;"",E618,D618&lt;&gt;"",D618)</f>
        <v>3.2000000000000002E-3</v>
      </c>
      <c r="J618" s="42">
        <f t="shared" si="120"/>
        <v>125854.55988056776</v>
      </c>
      <c r="K618" s="43" t="e">
        <f t="shared" si="121"/>
        <v>#NUM!</v>
      </c>
      <c r="L618" s="44" t="e">
        <f t="shared" si="122"/>
        <v>#NUM!</v>
      </c>
      <c r="M618" s="43" t="e">
        <f t="shared" si="123"/>
        <v>#NUM!</v>
      </c>
      <c r="N618" s="44" t="e">
        <f t="shared" si="124"/>
        <v>#NUM!</v>
      </c>
      <c r="O618" s="19" t="e">
        <f t="shared" si="125"/>
        <v>#NUM!</v>
      </c>
      <c r="P618" s="19">
        <f t="shared" si="126"/>
        <v>0</v>
      </c>
      <c r="Q618" s="45" t="e">
        <f t="shared" si="127"/>
        <v>#NUM!</v>
      </c>
      <c r="R618" s="34" t="str">
        <f>IF(MONTH(B618)=12,計算リスト!$C$5,計算リスト!$C$6)</f>
        <v>×</v>
      </c>
      <c r="S618" s="34" t="str">
        <f>IF(YEAR(B618)-YEAR($B$108)&lt;=$D$55,計算リスト!$C$5,計算リスト!$C$6)</f>
        <v>×</v>
      </c>
      <c r="T618" s="34" t="str">
        <f>IF(R618&amp;S618=計算リスト!$C$5&amp;計算リスト!$C$5,計算リスト!$C$5,計算リスト!$C$6)</f>
        <v>×</v>
      </c>
      <c r="U618" s="34">
        <f>IF(T618=計算リスト!$C$5,MIN($D$57,Q618*$D$54),0)</f>
        <v>0</v>
      </c>
    </row>
    <row r="619" spans="2:21" x14ac:dyDescent="0.15">
      <c r="B619" s="17">
        <f t="shared" si="106"/>
        <v>60602</v>
      </c>
      <c r="C619" s="34">
        <f t="shared" si="107"/>
        <v>-90</v>
      </c>
      <c r="D619" s="35">
        <f t="shared" si="119"/>
        <v>3.2000000000000002E-3</v>
      </c>
      <c r="E619" s="35" t="str">
        <f t="shared" si="130"/>
        <v/>
      </c>
      <c r="F619" s="35" t="str">
        <f t="shared" si="130"/>
        <v/>
      </c>
      <c r="G619" s="35" t="str">
        <f t="shared" si="130"/>
        <v/>
      </c>
      <c r="H619" s="35" t="str">
        <f t="shared" si="130"/>
        <v/>
      </c>
      <c r="I619" s="36" cm="1">
        <f t="array" ref="I619">_xlfn.IFS(H619&lt;&gt;"",H619,G619&lt;&gt;"",G619,F619&lt;&gt;"",F619,E619&lt;&gt;"",E619,D619&lt;&gt;"",D619)</f>
        <v>3.2000000000000002E-3</v>
      </c>
      <c r="J619" s="42">
        <f t="shared" si="120"/>
        <v>125854.55988056776</v>
      </c>
      <c r="K619" s="43" t="e">
        <f t="shared" si="121"/>
        <v>#NUM!</v>
      </c>
      <c r="L619" s="44" t="e">
        <f t="shared" si="122"/>
        <v>#NUM!</v>
      </c>
      <c r="M619" s="43" t="e">
        <f t="shared" si="123"/>
        <v>#NUM!</v>
      </c>
      <c r="N619" s="44" t="e">
        <f t="shared" si="124"/>
        <v>#NUM!</v>
      </c>
      <c r="O619" s="19" t="e">
        <f t="shared" si="125"/>
        <v>#NUM!</v>
      </c>
      <c r="P619" s="19">
        <f t="shared" si="126"/>
        <v>0</v>
      </c>
      <c r="Q619" s="45" t="e">
        <f t="shared" si="127"/>
        <v>#NUM!</v>
      </c>
      <c r="R619" s="34" t="str">
        <f>IF(MONTH(B619)=12,計算リスト!$C$5,計算リスト!$C$6)</f>
        <v>○</v>
      </c>
      <c r="S619" s="34" t="str">
        <f>IF(YEAR(B619)-YEAR($B$108)&lt;=$D$55,計算リスト!$C$5,計算リスト!$C$6)</f>
        <v>×</v>
      </c>
      <c r="T619" s="34" t="str">
        <f>IF(R619&amp;S619=計算リスト!$C$5&amp;計算リスト!$C$5,計算リスト!$C$5,計算リスト!$C$6)</f>
        <v>×</v>
      </c>
      <c r="U619" s="34">
        <f>IF(T619=計算リスト!$C$5,MIN($D$57,Q619*$D$54),0)</f>
        <v>0</v>
      </c>
    </row>
    <row r="620" spans="2:21" x14ac:dyDescent="0.15">
      <c r="B620" s="17">
        <f t="shared" si="106"/>
        <v>60633</v>
      </c>
      <c r="C620" s="34">
        <f t="shared" si="107"/>
        <v>-91</v>
      </c>
      <c r="D620" s="35">
        <f t="shared" si="119"/>
        <v>3.2000000000000002E-3</v>
      </c>
      <c r="E620" s="35" t="str">
        <f t="shared" si="130"/>
        <v/>
      </c>
      <c r="F620" s="35" t="str">
        <f t="shared" si="130"/>
        <v/>
      </c>
      <c r="G620" s="35" t="str">
        <f t="shared" si="130"/>
        <v/>
      </c>
      <c r="H620" s="35" t="str">
        <f t="shared" si="130"/>
        <v/>
      </c>
      <c r="I620" s="36" cm="1">
        <f t="array" ref="I620">_xlfn.IFS(H620&lt;&gt;"",H620,G620&lt;&gt;"",G620,F620&lt;&gt;"",F620,E620&lt;&gt;"",E620,D620&lt;&gt;"",D620)</f>
        <v>3.2000000000000002E-3</v>
      </c>
      <c r="J620" s="42">
        <f t="shared" si="120"/>
        <v>125854.55988056776</v>
      </c>
      <c r="K620" s="43" t="e">
        <f t="shared" si="121"/>
        <v>#NUM!</v>
      </c>
      <c r="L620" s="44" t="e">
        <f t="shared" si="122"/>
        <v>#NUM!</v>
      </c>
      <c r="M620" s="43" t="e">
        <f t="shared" si="123"/>
        <v>#NUM!</v>
      </c>
      <c r="N620" s="44" t="e">
        <f t="shared" si="124"/>
        <v>#NUM!</v>
      </c>
      <c r="O620" s="19" t="e">
        <f t="shared" si="125"/>
        <v>#NUM!</v>
      </c>
      <c r="P620" s="19">
        <f t="shared" si="126"/>
        <v>0</v>
      </c>
      <c r="Q620" s="45" t="e">
        <f t="shared" si="127"/>
        <v>#NUM!</v>
      </c>
      <c r="R620" s="34" t="str">
        <f>IF(MONTH(B620)=12,計算リスト!$C$5,計算リスト!$C$6)</f>
        <v>×</v>
      </c>
      <c r="S620" s="34" t="str">
        <f>IF(YEAR(B620)-YEAR($B$108)&lt;=$D$55,計算リスト!$C$5,計算リスト!$C$6)</f>
        <v>×</v>
      </c>
      <c r="T620" s="34" t="str">
        <f>IF(R620&amp;S620=計算リスト!$C$5&amp;計算リスト!$C$5,計算リスト!$C$5,計算リスト!$C$6)</f>
        <v>×</v>
      </c>
      <c r="U620" s="34">
        <f>IF(T620=計算リスト!$C$5,MIN($D$57,Q620*$D$54),0)</f>
        <v>0</v>
      </c>
    </row>
    <row r="621" spans="2:21" x14ac:dyDescent="0.15">
      <c r="B621" s="17">
        <f t="shared" si="106"/>
        <v>60664</v>
      </c>
      <c r="C621" s="34">
        <f t="shared" si="107"/>
        <v>-92</v>
      </c>
      <c r="D621" s="35">
        <f t="shared" ref="D621:D684" si="131">IF(E$36&lt;&gt;"",IF($B621&gt;=E$36,E$41,""),"")</f>
        <v>3.2000000000000002E-3</v>
      </c>
      <c r="E621" s="35" t="str">
        <f t="shared" si="130"/>
        <v/>
      </c>
      <c r="F621" s="35" t="str">
        <f t="shared" si="130"/>
        <v/>
      </c>
      <c r="G621" s="35" t="str">
        <f t="shared" si="130"/>
        <v/>
      </c>
      <c r="H621" s="35" t="str">
        <f t="shared" si="130"/>
        <v/>
      </c>
      <c r="I621" s="36" cm="1">
        <f t="array" ref="I621">_xlfn.IFS(H621&lt;&gt;"",H621,G621&lt;&gt;"",G621,F621&lt;&gt;"",F621,E621&lt;&gt;"",E621,D621&lt;&gt;"",D621)</f>
        <v>3.2000000000000002E-3</v>
      </c>
      <c r="J621" s="42">
        <f t="shared" ref="J621:J684" si="132">_xlfn.IFS(P620=0,IFERROR(_xlfn.IFS(B621=$F$38,$F$44,B621=$G$38,$G$44,B621=$H$38,$H$44,B621=$I$38,$I$44),J620),P620&gt;0,HLOOKUP(B620,$E$64:$O$69,6))</f>
        <v>125854.55988056776</v>
      </c>
      <c r="K621" s="43" t="e">
        <f t="shared" si="121"/>
        <v>#NUM!</v>
      </c>
      <c r="L621" s="44" t="e">
        <f t="shared" si="122"/>
        <v>#NUM!</v>
      </c>
      <c r="M621" s="43" t="e">
        <f t="shared" si="123"/>
        <v>#NUM!</v>
      </c>
      <c r="N621" s="44" t="e">
        <f t="shared" si="124"/>
        <v>#NUM!</v>
      </c>
      <c r="O621" s="19" t="e">
        <f t="shared" si="125"/>
        <v>#NUM!</v>
      </c>
      <c r="P621" s="19">
        <f t="shared" si="126"/>
        <v>0</v>
      </c>
      <c r="Q621" s="45" t="e">
        <f t="shared" si="127"/>
        <v>#NUM!</v>
      </c>
      <c r="R621" s="34" t="str">
        <f>IF(MONTH(B621)=12,計算リスト!$C$5,計算リスト!$C$6)</f>
        <v>×</v>
      </c>
      <c r="S621" s="34" t="str">
        <f>IF(YEAR(B621)-YEAR($B$108)&lt;=$D$55,計算リスト!$C$5,計算リスト!$C$6)</f>
        <v>×</v>
      </c>
      <c r="T621" s="34" t="str">
        <f>IF(R621&amp;S621=計算リスト!$C$5&amp;計算リスト!$C$5,計算リスト!$C$5,計算リスト!$C$6)</f>
        <v>×</v>
      </c>
      <c r="U621" s="34">
        <f>IF(T621=計算リスト!$C$5,MIN($D$57,Q621*$D$54),0)</f>
        <v>0</v>
      </c>
    </row>
    <row r="622" spans="2:21" x14ac:dyDescent="0.15">
      <c r="B622" s="17">
        <f t="shared" si="106"/>
        <v>60692</v>
      </c>
      <c r="C622" s="34">
        <f t="shared" si="107"/>
        <v>-93</v>
      </c>
      <c r="D622" s="35">
        <f t="shared" si="131"/>
        <v>3.2000000000000002E-3</v>
      </c>
      <c r="E622" s="35" t="str">
        <f t="shared" si="130"/>
        <v/>
      </c>
      <c r="F622" s="35" t="str">
        <f t="shared" si="130"/>
        <v/>
      </c>
      <c r="G622" s="35" t="str">
        <f t="shared" si="130"/>
        <v/>
      </c>
      <c r="H622" s="35" t="str">
        <f t="shared" si="130"/>
        <v/>
      </c>
      <c r="I622" s="36" cm="1">
        <f t="array" ref="I622">_xlfn.IFS(H622&lt;&gt;"",H622,G622&lt;&gt;"",G622,F622&lt;&gt;"",F622,E622&lt;&gt;"",E622,D622&lt;&gt;"",D622)</f>
        <v>3.2000000000000002E-3</v>
      </c>
      <c r="J622" s="42">
        <f t="shared" si="132"/>
        <v>125854.55988056776</v>
      </c>
      <c r="K622" s="43" t="e">
        <f t="shared" si="121"/>
        <v>#NUM!</v>
      </c>
      <c r="L622" s="44" t="e">
        <f t="shared" si="122"/>
        <v>#NUM!</v>
      </c>
      <c r="M622" s="43" t="e">
        <f t="shared" si="123"/>
        <v>#NUM!</v>
      </c>
      <c r="N622" s="44" t="e">
        <f t="shared" si="124"/>
        <v>#NUM!</v>
      </c>
      <c r="O622" s="19" t="e">
        <f t="shared" si="125"/>
        <v>#NUM!</v>
      </c>
      <c r="P622" s="19">
        <f t="shared" si="126"/>
        <v>0</v>
      </c>
      <c r="Q622" s="45" t="e">
        <f t="shared" si="127"/>
        <v>#NUM!</v>
      </c>
      <c r="R622" s="34" t="str">
        <f>IF(MONTH(B622)=12,計算リスト!$C$5,計算リスト!$C$6)</f>
        <v>×</v>
      </c>
      <c r="S622" s="34" t="str">
        <f>IF(YEAR(B622)-YEAR($B$108)&lt;=$D$55,計算リスト!$C$5,計算リスト!$C$6)</f>
        <v>×</v>
      </c>
      <c r="T622" s="34" t="str">
        <f>IF(R622&amp;S622=計算リスト!$C$5&amp;計算リスト!$C$5,計算リスト!$C$5,計算リスト!$C$6)</f>
        <v>×</v>
      </c>
      <c r="U622" s="34">
        <f>IF(T622=計算リスト!$C$5,MIN($D$57,Q622*$D$54),0)</f>
        <v>0</v>
      </c>
    </row>
    <row r="623" spans="2:21" x14ac:dyDescent="0.15">
      <c r="B623" s="17">
        <f t="shared" si="106"/>
        <v>60723</v>
      </c>
      <c r="C623" s="34">
        <f t="shared" si="107"/>
        <v>-94</v>
      </c>
      <c r="D623" s="35">
        <f t="shared" si="131"/>
        <v>3.2000000000000002E-3</v>
      </c>
      <c r="E623" s="35" t="str">
        <f t="shared" si="130"/>
        <v/>
      </c>
      <c r="F623" s="35" t="str">
        <f t="shared" si="130"/>
        <v/>
      </c>
      <c r="G623" s="35" t="str">
        <f t="shared" si="130"/>
        <v/>
      </c>
      <c r="H623" s="35" t="str">
        <f t="shared" si="130"/>
        <v/>
      </c>
      <c r="I623" s="36" cm="1">
        <f t="array" ref="I623">_xlfn.IFS(H623&lt;&gt;"",H623,G623&lt;&gt;"",G623,F623&lt;&gt;"",F623,E623&lt;&gt;"",E623,D623&lt;&gt;"",D623)</f>
        <v>3.2000000000000002E-3</v>
      </c>
      <c r="J623" s="42">
        <f t="shared" si="132"/>
        <v>125854.55988056776</v>
      </c>
      <c r="K623" s="43" t="e">
        <f t="shared" si="121"/>
        <v>#NUM!</v>
      </c>
      <c r="L623" s="44" t="e">
        <f t="shared" si="122"/>
        <v>#NUM!</v>
      </c>
      <c r="M623" s="43" t="e">
        <f t="shared" si="123"/>
        <v>#NUM!</v>
      </c>
      <c r="N623" s="44" t="e">
        <f t="shared" si="124"/>
        <v>#NUM!</v>
      </c>
      <c r="O623" s="19" t="e">
        <f t="shared" si="125"/>
        <v>#NUM!</v>
      </c>
      <c r="P623" s="19">
        <f t="shared" si="126"/>
        <v>0</v>
      </c>
      <c r="Q623" s="45" t="e">
        <f t="shared" si="127"/>
        <v>#NUM!</v>
      </c>
      <c r="R623" s="34" t="str">
        <f>IF(MONTH(B623)=12,計算リスト!$C$5,計算リスト!$C$6)</f>
        <v>×</v>
      </c>
      <c r="S623" s="34" t="str">
        <f>IF(YEAR(B623)-YEAR($B$108)&lt;=$D$55,計算リスト!$C$5,計算リスト!$C$6)</f>
        <v>×</v>
      </c>
      <c r="T623" s="34" t="str">
        <f>IF(R623&amp;S623=計算リスト!$C$5&amp;計算リスト!$C$5,計算リスト!$C$5,計算リスト!$C$6)</f>
        <v>×</v>
      </c>
      <c r="U623" s="34">
        <f>IF(T623=計算リスト!$C$5,MIN($D$57,Q623*$D$54),0)</f>
        <v>0</v>
      </c>
    </row>
    <row r="624" spans="2:21" x14ac:dyDescent="0.15">
      <c r="B624" s="17">
        <f t="shared" si="106"/>
        <v>60753</v>
      </c>
      <c r="C624" s="34">
        <f t="shared" si="107"/>
        <v>-95</v>
      </c>
      <c r="D624" s="35">
        <f t="shared" si="131"/>
        <v>3.2000000000000002E-3</v>
      </c>
      <c r="E624" s="35" t="str">
        <f t="shared" si="130"/>
        <v/>
      </c>
      <c r="F624" s="35" t="str">
        <f t="shared" si="130"/>
        <v/>
      </c>
      <c r="G624" s="35" t="str">
        <f t="shared" si="130"/>
        <v/>
      </c>
      <c r="H624" s="35" t="str">
        <f t="shared" si="130"/>
        <v/>
      </c>
      <c r="I624" s="36" cm="1">
        <f t="array" ref="I624">_xlfn.IFS(H624&lt;&gt;"",H624,G624&lt;&gt;"",G624,F624&lt;&gt;"",F624,E624&lt;&gt;"",E624,D624&lt;&gt;"",D624)</f>
        <v>3.2000000000000002E-3</v>
      </c>
      <c r="J624" s="42">
        <f t="shared" si="132"/>
        <v>125854.55988056776</v>
      </c>
      <c r="K624" s="43" t="e">
        <f t="shared" si="121"/>
        <v>#NUM!</v>
      </c>
      <c r="L624" s="44" t="e">
        <f t="shared" si="122"/>
        <v>#NUM!</v>
      </c>
      <c r="M624" s="43" t="e">
        <f t="shared" si="123"/>
        <v>#NUM!</v>
      </c>
      <c r="N624" s="44" t="e">
        <f t="shared" si="124"/>
        <v>#NUM!</v>
      </c>
      <c r="O624" s="19" t="e">
        <f t="shared" si="125"/>
        <v>#NUM!</v>
      </c>
      <c r="P624" s="19">
        <f t="shared" si="126"/>
        <v>0</v>
      </c>
      <c r="Q624" s="45" t="e">
        <f t="shared" si="127"/>
        <v>#NUM!</v>
      </c>
      <c r="R624" s="34" t="str">
        <f>IF(MONTH(B624)=12,計算リスト!$C$5,計算リスト!$C$6)</f>
        <v>×</v>
      </c>
      <c r="S624" s="34" t="str">
        <f>IF(YEAR(B624)-YEAR($B$108)&lt;=$D$55,計算リスト!$C$5,計算リスト!$C$6)</f>
        <v>×</v>
      </c>
      <c r="T624" s="34" t="str">
        <f>IF(R624&amp;S624=計算リスト!$C$5&amp;計算リスト!$C$5,計算リスト!$C$5,計算リスト!$C$6)</f>
        <v>×</v>
      </c>
      <c r="U624" s="34">
        <f>IF(T624=計算リスト!$C$5,MIN($D$57,Q624*$D$54),0)</f>
        <v>0</v>
      </c>
    </row>
    <row r="625" spans="2:21" x14ac:dyDescent="0.15">
      <c r="B625" s="17">
        <f t="shared" si="106"/>
        <v>60784</v>
      </c>
      <c r="C625" s="34">
        <f t="shared" si="107"/>
        <v>-96</v>
      </c>
      <c r="D625" s="35">
        <f t="shared" si="131"/>
        <v>3.2000000000000002E-3</v>
      </c>
      <c r="E625" s="35" t="str">
        <f t="shared" si="130"/>
        <v/>
      </c>
      <c r="F625" s="35" t="str">
        <f t="shared" si="130"/>
        <v/>
      </c>
      <c r="G625" s="35" t="str">
        <f t="shared" si="130"/>
        <v/>
      </c>
      <c r="H625" s="35" t="str">
        <f t="shared" si="130"/>
        <v/>
      </c>
      <c r="I625" s="36" cm="1">
        <f t="array" ref="I625">_xlfn.IFS(H625&lt;&gt;"",H625,G625&lt;&gt;"",G625,F625&lt;&gt;"",F625,E625&lt;&gt;"",E625,D625&lt;&gt;"",D625)</f>
        <v>3.2000000000000002E-3</v>
      </c>
      <c r="J625" s="42">
        <f t="shared" si="132"/>
        <v>125854.55988056776</v>
      </c>
      <c r="K625" s="43" t="e">
        <f t="shared" si="121"/>
        <v>#NUM!</v>
      </c>
      <c r="L625" s="44" t="e">
        <f t="shared" si="122"/>
        <v>#NUM!</v>
      </c>
      <c r="M625" s="43" t="e">
        <f t="shared" si="123"/>
        <v>#NUM!</v>
      </c>
      <c r="N625" s="44" t="e">
        <f t="shared" si="124"/>
        <v>#NUM!</v>
      </c>
      <c r="O625" s="19" t="e">
        <f t="shared" si="125"/>
        <v>#NUM!</v>
      </c>
      <c r="P625" s="19">
        <f t="shared" si="126"/>
        <v>0</v>
      </c>
      <c r="Q625" s="45" t="e">
        <f t="shared" si="127"/>
        <v>#NUM!</v>
      </c>
      <c r="R625" s="34" t="str">
        <f>IF(MONTH(B625)=12,計算リスト!$C$5,計算リスト!$C$6)</f>
        <v>×</v>
      </c>
      <c r="S625" s="34" t="str">
        <f>IF(YEAR(B625)-YEAR($B$108)&lt;=$D$55,計算リスト!$C$5,計算リスト!$C$6)</f>
        <v>×</v>
      </c>
      <c r="T625" s="34" t="str">
        <f>IF(R625&amp;S625=計算リスト!$C$5&amp;計算リスト!$C$5,計算リスト!$C$5,計算リスト!$C$6)</f>
        <v>×</v>
      </c>
      <c r="U625" s="34">
        <f>IF(T625=計算リスト!$C$5,MIN($D$57,Q625*$D$54),0)</f>
        <v>0</v>
      </c>
    </row>
    <row r="626" spans="2:21" x14ac:dyDescent="0.15">
      <c r="B626" s="17">
        <f t="shared" si="106"/>
        <v>60814</v>
      </c>
      <c r="C626" s="34">
        <f t="shared" si="107"/>
        <v>-97</v>
      </c>
      <c r="D626" s="35">
        <f t="shared" si="131"/>
        <v>3.2000000000000002E-3</v>
      </c>
      <c r="E626" s="35" t="str">
        <f t="shared" si="130"/>
        <v/>
      </c>
      <c r="F626" s="35" t="str">
        <f t="shared" si="130"/>
        <v/>
      </c>
      <c r="G626" s="35" t="str">
        <f t="shared" si="130"/>
        <v/>
      </c>
      <c r="H626" s="35" t="str">
        <f t="shared" si="130"/>
        <v/>
      </c>
      <c r="I626" s="36" cm="1">
        <f t="array" ref="I626">_xlfn.IFS(H626&lt;&gt;"",H626,G626&lt;&gt;"",G626,F626&lt;&gt;"",F626,E626&lt;&gt;"",E626,D626&lt;&gt;"",D626)</f>
        <v>3.2000000000000002E-3</v>
      </c>
      <c r="J626" s="42">
        <f t="shared" si="132"/>
        <v>125854.55988056776</v>
      </c>
      <c r="K626" s="43" t="e">
        <f t="shared" si="121"/>
        <v>#NUM!</v>
      </c>
      <c r="L626" s="44" t="e">
        <f t="shared" si="122"/>
        <v>#NUM!</v>
      </c>
      <c r="M626" s="43" t="e">
        <f t="shared" si="123"/>
        <v>#NUM!</v>
      </c>
      <c r="N626" s="44" t="e">
        <f t="shared" si="124"/>
        <v>#NUM!</v>
      </c>
      <c r="O626" s="19" t="e">
        <f t="shared" si="125"/>
        <v>#NUM!</v>
      </c>
      <c r="P626" s="19">
        <f t="shared" si="126"/>
        <v>0</v>
      </c>
      <c r="Q626" s="45" t="e">
        <f t="shared" si="127"/>
        <v>#NUM!</v>
      </c>
      <c r="R626" s="34" t="str">
        <f>IF(MONTH(B626)=12,計算リスト!$C$5,計算リスト!$C$6)</f>
        <v>×</v>
      </c>
      <c r="S626" s="34" t="str">
        <f>IF(YEAR(B626)-YEAR($B$108)&lt;=$D$55,計算リスト!$C$5,計算リスト!$C$6)</f>
        <v>×</v>
      </c>
      <c r="T626" s="34" t="str">
        <f>IF(R626&amp;S626=計算リスト!$C$5&amp;計算リスト!$C$5,計算リスト!$C$5,計算リスト!$C$6)</f>
        <v>×</v>
      </c>
      <c r="U626" s="34">
        <f>IF(T626=計算リスト!$C$5,MIN($D$57,Q626*$D$54),0)</f>
        <v>0</v>
      </c>
    </row>
    <row r="627" spans="2:21" x14ac:dyDescent="0.15">
      <c r="B627" s="17">
        <f t="shared" si="106"/>
        <v>60845</v>
      </c>
      <c r="C627" s="34">
        <f t="shared" si="107"/>
        <v>-98</v>
      </c>
      <c r="D627" s="35">
        <f t="shared" si="131"/>
        <v>3.2000000000000002E-3</v>
      </c>
      <c r="E627" s="35" t="str">
        <f t="shared" si="130"/>
        <v/>
      </c>
      <c r="F627" s="35" t="str">
        <f t="shared" si="130"/>
        <v/>
      </c>
      <c r="G627" s="35" t="str">
        <f t="shared" si="130"/>
        <v/>
      </c>
      <c r="H627" s="35" t="str">
        <f t="shared" si="130"/>
        <v/>
      </c>
      <c r="I627" s="36" cm="1">
        <f t="array" ref="I627">_xlfn.IFS(H627&lt;&gt;"",H627,G627&lt;&gt;"",G627,F627&lt;&gt;"",F627,E627&lt;&gt;"",E627,D627&lt;&gt;"",D627)</f>
        <v>3.2000000000000002E-3</v>
      </c>
      <c r="J627" s="42">
        <f t="shared" si="132"/>
        <v>125854.55988056776</v>
      </c>
      <c r="K627" s="43" t="e">
        <f t="shared" si="121"/>
        <v>#NUM!</v>
      </c>
      <c r="L627" s="44" t="e">
        <f t="shared" si="122"/>
        <v>#NUM!</v>
      </c>
      <c r="M627" s="43" t="e">
        <f t="shared" si="123"/>
        <v>#NUM!</v>
      </c>
      <c r="N627" s="44" t="e">
        <f t="shared" si="124"/>
        <v>#NUM!</v>
      </c>
      <c r="O627" s="19" t="e">
        <f t="shared" si="125"/>
        <v>#NUM!</v>
      </c>
      <c r="P627" s="19">
        <f t="shared" si="126"/>
        <v>0</v>
      </c>
      <c r="Q627" s="45" t="e">
        <f t="shared" si="127"/>
        <v>#NUM!</v>
      </c>
      <c r="R627" s="34" t="str">
        <f>IF(MONTH(B627)=12,計算リスト!$C$5,計算リスト!$C$6)</f>
        <v>×</v>
      </c>
      <c r="S627" s="34" t="str">
        <f>IF(YEAR(B627)-YEAR($B$108)&lt;=$D$55,計算リスト!$C$5,計算リスト!$C$6)</f>
        <v>×</v>
      </c>
      <c r="T627" s="34" t="str">
        <f>IF(R627&amp;S627=計算リスト!$C$5&amp;計算リスト!$C$5,計算リスト!$C$5,計算リスト!$C$6)</f>
        <v>×</v>
      </c>
      <c r="U627" s="34">
        <f>IF(T627=計算リスト!$C$5,MIN($D$57,Q627*$D$54),0)</f>
        <v>0</v>
      </c>
    </row>
    <row r="628" spans="2:21" x14ac:dyDescent="0.15">
      <c r="B628" s="17">
        <f t="shared" si="106"/>
        <v>60876</v>
      </c>
      <c r="C628" s="34">
        <f t="shared" si="107"/>
        <v>-99</v>
      </c>
      <c r="D628" s="35">
        <f t="shared" si="131"/>
        <v>3.2000000000000002E-3</v>
      </c>
      <c r="E628" s="35" t="str">
        <f t="shared" ref="E628:H647" si="133">IF(F$36&lt;&gt;"",IF($B628&gt;=F$36,F$41,""),"")</f>
        <v/>
      </c>
      <c r="F628" s="35" t="str">
        <f t="shared" si="133"/>
        <v/>
      </c>
      <c r="G628" s="35" t="str">
        <f t="shared" si="133"/>
        <v/>
      </c>
      <c r="H628" s="35" t="str">
        <f t="shared" si="133"/>
        <v/>
      </c>
      <c r="I628" s="36" cm="1">
        <f t="array" ref="I628">_xlfn.IFS(H628&lt;&gt;"",H628,G628&lt;&gt;"",G628,F628&lt;&gt;"",F628,E628&lt;&gt;"",E628,D628&lt;&gt;"",D628)</f>
        <v>3.2000000000000002E-3</v>
      </c>
      <c r="J628" s="42">
        <f t="shared" si="132"/>
        <v>125854.55988056776</v>
      </c>
      <c r="K628" s="43" t="e">
        <f t="shared" si="121"/>
        <v>#NUM!</v>
      </c>
      <c r="L628" s="44" t="e">
        <f t="shared" si="122"/>
        <v>#NUM!</v>
      </c>
      <c r="M628" s="43" t="e">
        <f t="shared" si="123"/>
        <v>#NUM!</v>
      </c>
      <c r="N628" s="44" t="e">
        <f t="shared" si="124"/>
        <v>#NUM!</v>
      </c>
      <c r="O628" s="19" t="e">
        <f t="shared" si="125"/>
        <v>#NUM!</v>
      </c>
      <c r="P628" s="19">
        <f t="shared" si="126"/>
        <v>0</v>
      </c>
      <c r="Q628" s="45" t="e">
        <f t="shared" si="127"/>
        <v>#NUM!</v>
      </c>
      <c r="R628" s="34" t="str">
        <f>IF(MONTH(B628)=12,計算リスト!$C$5,計算リスト!$C$6)</f>
        <v>×</v>
      </c>
      <c r="S628" s="34" t="str">
        <f>IF(YEAR(B628)-YEAR($B$108)&lt;=$D$55,計算リスト!$C$5,計算リスト!$C$6)</f>
        <v>×</v>
      </c>
      <c r="T628" s="34" t="str">
        <f>IF(R628&amp;S628=計算リスト!$C$5&amp;計算リスト!$C$5,計算リスト!$C$5,計算リスト!$C$6)</f>
        <v>×</v>
      </c>
      <c r="U628" s="34">
        <f>IF(T628=計算リスト!$C$5,MIN($D$57,Q628*$D$54),0)</f>
        <v>0</v>
      </c>
    </row>
    <row r="629" spans="2:21" x14ac:dyDescent="0.15">
      <c r="B629" s="17">
        <f t="shared" si="106"/>
        <v>60906</v>
      </c>
      <c r="C629" s="34">
        <f t="shared" si="107"/>
        <v>-100</v>
      </c>
      <c r="D629" s="35">
        <f t="shared" si="131"/>
        <v>3.2000000000000002E-3</v>
      </c>
      <c r="E629" s="35" t="str">
        <f t="shared" si="133"/>
        <v/>
      </c>
      <c r="F629" s="35" t="str">
        <f t="shared" si="133"/>
        <v/>
      </c>
      <c r="G629" s="35" t="str">
        <f t="shared" si="133"/>
        <v/>
      </c>
      <c r="H629" s="35" t="str">
        <f t="shared" si="133"/>
        <v/>
      </c>
      <c r="I629" s="36" cm="1">
        <f t="array" ref="I629">_xlfn.IFS(H629&lt;&gt;"",H629,G629&lt;&gt;"",G629,F629&lt;&gt;"",F629,E629&lt;&gt;"",E629,D629&lt;&gt;"",D629)</f>
        <v>3.2000000000000002E-3</v>
      </c>
      <c r="J629" s="42">
        <f t="shared" si="132"/>
        <v>125854.55988056776</v>
      </c>
      <c r="K629" s="43" t="e">
        <f t="shared" si="121"/>
        <v>#NUM!</v>
      </c>
      <c r="L629" s="44" t="e">
        <f t="shared" si="122"/>
        <v>#NUM!</v>
      </c>
      <c r="M629" s="43" t="e">
        <f t="shared" si="123"/>
        <v>#NUM!</v>
      </c>
      <c r="N629" s="44" t="e">
        <f t="shared" si="124"/>
        <v>#NUM!</v>
      </c>
      <c r="O629" s="19" t="e">
        <f t="shared" si="125"/>
        <v>#NUM!</v>
      </c>
      <c r="P629" s="19">
        <f t="shared" si="126"/>
        <v>0</v>
      </c>
      <c r="Q629" s="45" t="e">
        <f t="shared" si="127"/>
        <v>#NUM!</v>
      </c>
      <c r="R629" s="34" t="str">
        <f>IF(MONTH(B629)=12,計算リスト!$C$5,計算リスト!$C$6)</f>
        <v>×</v>
      </c>
      <c r="S629" s="34" t="str">
        <f>IF(YEAR(B629)-YEAR($B$108)&lt;=$D$55,計算リスト!$C$5,計算リスト!$C$6)</f>
        <v>×</v>
      </c>
      <c r="T629" s="34" t="str">
        <f>IF(R629&amp;S629=計算リスト!$C$5&amp;計算リスト!$C$5,計算リスト!$C$5,計算リスト!$C$6)</f>
        <v>×</v>
      </c>
      <c r="U629" s="34">
        <f>IF(T629=計算リスト!$C$5,MIN($D$57,Q629*$D$54),0)</f>
        <v>0</v>
      </c>
    </row>
    <row r="630" spans="2:21" x14ac:dyDescent="0.15">
      <c r="B630" s="17">
        <f t="shared" si="106"/>
        <v>60937</v>
      </c>
      <c r="C630" s="34">
        <f t="shared" si="107"/>
        <v>-101</v>
      </c>
      <c r="D630" s="35">
        <f t="shared" si="131"/>
        <v>3.2000000000000002E-3</v>
      </c>
      <c r="E630" s="35" t="str">
        <f t="shared" si="133"/>
        <v/>
      </c>
      <c r="F630" s="35" t="str">
        <f t="shared" si="133"/>
        <v/>
      </c>
      <c r="G630" s="35" t="str">
        <f t="shared" si="133"/>
        <v/>
      </c>
      <c r="H630" s="35" t="str">
        <f t="shared" si="133"/>
        <v/>
      </c>
      <c r="I630" s="36" cm="1">
        <f t="array" ref="I630">_xlfn.IFS(H630&lt;&gt;"",H630,G630&lt;&gt;"",G630,F630&lt;&gt;"",F630,E630&lt;&gt;"",E630,D630&lt;&gt;"",D630)</f>
        <v>3.2000000000000002E-3</v>
      </c>
      <c r="J630" s="42">
        <f t="shared" si="132"/>
        <v>125854.55988056776</v>
      </c>
      <c r="K630" s="43" t="e">
        <f t="shared" ref="K630:K693" si="134">PMT(I630/12,$C630,-$Q629)</f>
        <v>#NUM!</v>
      </c>
      <c r="L630" s="44" t="e">
        <f t="shared" ref="L630:L693" si="135">MIN(J630,K630)</f>
        <v>#NUM!</v>
      </c>
      <c r="M630" s="43" t="e">
        <f t="shared" ref="M630:M693" si="136">K630-O630</f>
        <v>#NUM!</v>
      </c>
      <c r="N630" s="44" t="e">
        <f t="shared" ref="N630:N693" si="137">L630-O630</f>
        <v>#NUM!</v>
      </c>
      <c r="O630" s="19" t="e">
        <f t="shared" ref="O630:O693" si="138">Q629*(I630/12)</f>
        <v>#NUM!</v>
      </c>
      <c r="P630" s="19">
        <f t="shared" ref="P630:P693" si="139">IFERROR(HLOOKUP(B630,$E$64:$O$65,2,FALSE),0)</f>
        <v>0</v>
      </c>
      <c r="Q630" s="45" t="e">
        <f t="shared" ref="Q630:Q693" si="140">Q629-N630-P630</f>
        <v>#NUM!</v>
      </c>
      <c r="R630" s="34" t="str">
        <f>IF(MONTH(B630)=12,計算リスト!$C$5,計算リスト!$C$6)</f>
        <v>×</v>
      </c>
      <c r="S630" s="34" t="str">
        <f>IF(YEAR(B630)-YEAR($B$108)&lt;=$D$55,計算リスト!$C$5,計算リスト!$C$6)</f>
        <v>×</v>
      </c>
      <c r="T630" s="34" t="str">
        <f>IF(R630&amp;S630=計算リスト!$C$5&amp;計算リスト!$C$5,計算リスト!$C$5,計算リスト!$C$6)</f>
        <v>×</v>
      </c>
      <c r="U630" s="34">
        <f>IF(T630=計算リスト!$C$5,MIN($D$57,Q630*$D$54),0)</f>
        <v>0</v>
      </c>
    </row>
    <row r="631" spans="2:21" x14ac:dyDescent="0.15">
      <c r="B631" s="17">
        <f t="shared" si="106"/>
        <v>60967</v>
      </c>
      <c r="C631" s="34">
        <f t="shared" si="107"/>
        <v>-102</v>
      </c>
      <c r="D631" s="35">
        <f t="shared" si="131"/>
        <v>3.2000000000000002E-3</v>
      </c>
      <c r="E631" s="35" t="str">
        <f t="shared" si="133"/>
        <v/>
      </c>
      <c r="F631" s="35" t="str">
        <f t="shared" si="133"/>
        <v/>
      </c>
      <c r="G631" s="35" t="str">
        <f t="shared" si="133"/>
        <v/>
      </c>
      <c r="H631" s="35" t="str">
        <f t="shared" si="133"/>
        <v/>
      </c>
      <c r="I631" s="36" cm="1">
        <f t="array" ref="I631">_xlfn.IFS(H631&lt;&gt;"",H631,G631&lt;&gt;"",G631,F631&lt;&gt;"",F631,E631&lt;&gt;"",E631,D631&lt;&gt;"",D631)</f>
        <v>3.2000000000000002E-3</v>
      </c>
      <c r="J631" s="42">
        <f t="shared" si="132"/>
        <v>125854.55988056776</v>
      </c>
      <c r="K631" s="43" t="e">
        <f t="shared" si="134"/>
        <v>#NUM!</v>
      </c>
      <c r="L631" s="44" t="e">
        <f t="shared" si="135"/>
        <v>#NUM!</v>
      </c>
      <c r="M631" s="43" t="e">
        <f t="shared" si="136"/>
        <v>#NUM!</v>
      </c>
      <c r="N631" s="44" t="e">
        <f t="shared" si="137"/>
        <v>#NUM!</v>
      </c>
      <c r="O631" s="19" t="e">
        <f t="shared" si="138"/>
        <v>#NUM!</v>
      </c>
      <c r="P631" s="19">
        <f t="shared" si="139"/>
        <v>0</v>
      </c>
      <c r="Q631" s="45" t="e">
        <f t="shared" si="140"/>
        <v>#NUM!</v>
      </c>
      <c r="R631" s="34" t="str">
        <f>IF(MONTH(B631)=12,計算リスト!$C$5,計算リスト!$C$6)</f>
        <v>○</v>
      </c>
      <c r="S631" s="34" t="str">
        <f>IF(YEAR(B631)-YEAR($B$108)&lt;=$D$55,計算リスト!$C$5,計算リスト!$C$6)</f>
        <v>×</v>
      </c>
      <c r="T631" s="34" t="str">
        <f>IF(R631&amp;S631=計算リスト!$C$5&amp;計算リスト!$C$5,計算リスト!$C$5,計算リスト!$C$6)</f>
        <v>×</v>
      </c>
      <c r="U631" s="34">
        <f>IF(T631=計算リスト!$C$5,MIN($D$57,Q631*$D$54),0)</f>
        <v>0</v>
      </c>
    </row>
    <row r="632" spans="2:21" x14ac:dyDescent="0.15">
      <c r="B632" s="17">
        <f t="shared" si="106"/>
        <v>60998</v>
      </c>
      <c r="C632" s="34">
        <f t="shared" si="107"/>
        <v>-103</v>
      </c>
      <c r="D632" s="35">
        <f t="shared" si="131"/>
        <v>3.2000000000000002E-3</v>
      </c>
      <c r="E632" s="35" t="str">
        <f t="shared" si="133"/>
        <v/>
      </c>
      <c r="F632" s="35" t="str">
        <f t="shared" si="133"/>
        <v/>
      </c>
      <c r="G632" s="35" t="str">
        <f t="shared" si="133"/>
        <v/>
      </c>
      <c r="H632" s="35" t="str">
        <f t="shared" si="133"/>
        <v/>
      </c>
      <c r="I632" s="36" cm="1">
        <f t="array" ref="I632">_xlfn.IFS(H632&lt;&gt;"",H632,G632&lt;&gt;"",G632,F632&lt;&gt;"",F632,E632&lt;&gt;"",E632,D632&lt;&gt;"",D632)</f>
        <v>3.2000000000000002E-3</v>
      </c>
      <c r="J632" s="42">
        <f t="shared" si="132"/>
        <v>125854.55988056776</v>
      </c>
      <c r="K632" s="43" t="e">
        <f t="shared" si="134"/>
        <v>#NUM!</v>
      </c>
      <c r="L632" s="44" t="e">
        <f t="shared" si="135"/>
        <v>#NUM!</v>
      </c>
      <c r="M632" s="43" t="e">
        <f t="shared" si="136"/>
        <v>#NUM!</v>
      </c>
      <c r="N632" s="44" t="e">
        <f t="shared" si="137"/>
        <v>#NUM!</v>
      </c>
      <c r="O632" s="19" t="e">
        <f t="shared" si="138"/>
        <v>#NUM!</v>
      </c>
      <c r="P632" s="19">
        <f t="shared" si="139"/>
        <v>0</v>
      </c>
      <c r="Q632" s="45" t="e">
        <f t="shared" si="140"/>
        <v>#NUM!</v>
      </c>
      <c r="R632" s="34" t="str">
        <f>IF(MONTH(B632)=12,計算リスト!$C$5,計算リスト!$C$6)</f>
        <v>×</v>
      </c>
      <c r="S632" s="34" t="str">
        <f>IF(YEAR(B632)-YEAR($B$108)&lt;=$D$55,計算リスト!$C$5,計算リスト!$C$6)</f>
        <v>×</v>
      </c>
      <c r="T632" s="34" t="str">
        <f>IF(R632&amp;S632=計算リスト!$C$5&amp;計算リスト!$C$5,計算リスト!$C$5,計算リスト!$C$6)</f>
        <v>×</v>
      </c>
      <c r="U632" s="34">
        <f>IF(T632=計算リスト!$C$5,MIN($D$57,Q632*$D$54),0)</f>
        <v>0</v>
      </c>
    </row>
    <row r="633" spans="2:21" x14ac:dyDescent="0.15">
      <c r="B633" s="17">
        <f t="shared" si="106"/>
        <v>61029</v>
      </c>
      <c r="C633" s="34">
        <f t="shared" si="107"/>
        <v>-104</v>
      </c>
      <c r="D633" s="35">
        <f t="shared" si="131"/>
        <v>3.2000000000000002E-3</v>
      </c>
      <c r="E633" s="35" t="str">
        <f t="shared" si="133"/>
        <v/>
      </c>
      <c r="F633" s="35" t="str">
        <f t="shared" si="133"/>
        <v/>
      </c>
      <c r="G633" s="35" t="str">
        <f t="shared" si="133"/>
        <v/>
      </c>
      <c r="H633" s="35" t="str">
        <f t="shared" si="133"/>
        <v/>
      </c>
      <c r="I633" s="36" cm="1">
        <f t="array" ref="I633">_xlfn.IFS(H633&lt;&gt;"",H633,G633&lt;&gt;"",G633,F633&lt;&gt;"",F633,E633&lt;&gt;"",E633,D633&lt;&gt;"",D633)</f>
        <v>3.2000000000000002E-3</v>
      </c>
      <c r="J633" s="42">
        <f t="shared" si="132"/>
        <v>125854.55988056776</v>
      </c>
      <c r="K633" s="43" t="e">
        <f t="shared" si="134"/>
        <v>#NUM!</v>
      </c>
      <c r="L633" s="44" t="e">
        <f t="shared" si="135"/>
        <v>#NUM!</v>
      </c>
      <c r="M633" s="43" t="e">
        <f t="shared" si="136"/>
        <v>#NUM!</v>
      </c>
      <c r="N633" s="44" t="e">
        <f t="shared" si="137"/>
        <v>#NUM!</v>
      </c>
      <c r="O633" s="19" t="e">
        <f t="shared" si="138"/>
        <v>#NUM!</v>
      </c>
      <c r="P633" s="19">
        <f t="shared" si="139"/>
        <v>0</v>
      </c>
      <c r="Q633" s="45" t="e">
        <f t="shared" si="140"/>
        <v>#NUM!</v>
      </c>
      <c r="R633" s="34" t="str">
        <f>IF(MONTH(B633)=12,計算リスト!$C$5,計算リスト!$C$6)</f>
        <v>×</v>
      </c>
      <c r="S633" s="34" t="str">
        <f>IF(YEAR(B633)-YEAR($B$108)&lt;=$D$55,計算リスト!$C$5,計算リスト!$C$6)</f>
        <v>×</v>
      </c>
      <c r="T633" s="34" t="str">
        <f>IF(R633&amp;S633=計算リスト!$C$5&amp;計算リスト!$C$5,計算リスト!$C$5,計算リスト!$C$6)</f>
        <v>×</v>
      </c>
      <c r="U633" s="34">
        <f>IF(T633=計算リスト!$C$5,MIN($D$57,Q633*$D$54),0)</f>
        <v>0</v>
      </c>
    </row>
    <row r="634" spans="2:21" x14ac:dyDescent="0.15">
      <c r="B634" s="17">
        <f t="shared" si="106"/>
        <v>61057</v>
      </c>
      <c r="C634" s="34">
        <f t="shared" si="107"/>
        <v>-105</v>
      </c>
      <c r="D634" s="35">
        <f t="shared" si="131"/>
        <v>3.2000000000000002E-3</v>
      </c>
      <c r="E634" s="35" t="str">
        <f t="shared" si="133"/>
        <v/>
      </c>
      <c r="F634" s="35" t="str">
        <f t="shared" si="133"/>
        <v/>
      </c>
      <c r="G634" s="35" t="str">
        <f t="shared" si="133"/>
        <v/>
      </c>
      <c r="H634" s="35" t="str">
        <f t="shared" si="133"/>
        <v/>
      </c>
      <c r="I634" s="36" cm="1">
        <f t="array" ref="I634">_xlfn.IFS(H634&lt;&gt;"",H634,G634&lt;&gt;"",G634,F634&lt;&gt;"",F634,E634&lt;&gt;"",E634,D634&lt;&gt;"",D634)</f>
        <v>3.2000000000000002E-3</v>
      </c>
      <c r="J634" s="42">
        <f t="shared" si="132"/>
        <v>125854.55988056776</v>
      </c>
      <c r="K634" s="43" t="e">
        <f t="shared" si="134"/>
        <v>#NUM!</v>
      </c>
      <c r="L634" s="44" t="e">
        <f t="shared" si="135"/>
        <v>#NUM!</v>
      </c>
      <c r="M634" s="43" t="e">
        <f t="shared" si="136"/>
        <v>#NUM!</v>
      </c>
      <c r="N634" s="44" t="e">
        <f t="shared" si="137"/>
        <v>#NUM!</v>
      </c>
      <c r="O634" s="19" t="e">
        <f t="shared" si="138"/>
        <v>#NUM!</v>
      </c>
      <c r="P634" s="19">
        <f t="shared" si="139"/>
        <v>0</v>
      </c>
      <c r="Q634" s="45" t="e">
        <f t="shared" si="140"/>
        <v>#NUM!</v>
      </c>
      <c r="R634" s="34" t="str">
        <f>IF(MONTH(B634)=12,計算リスト!$C$5,計算リスト!$C$6)</f>
        <v>×</v>
      </c>
      <c r="S634" s="34" t="str">
        <f>IF(YEAR(B634)-YEAR($B$108)&lt;=$D$55,計算リスト!$C$5,計算リスト!$C$6)</f>
        <v>×</v>
      </c>
      <c r="T634" s="34" t="str">
        <f>IF(R634&amp;S634=計算リスト!$C$5&amp;計算リスト!$C$5,計算リスト!$C$5,計算リスト!$C$6)</f>
        <v>×</v>
      </c>
      <c r="U634" s="34">
        <f>IF(T634=計算リスト!$C$5,MIN($D$57,Q634*$D$54),0)</f>
        <v>0</v>
      </c>
    </row>
    <row r="635" spans="2:21" x14ac:dyDescent="0.15">
      <c r="B635" s="17">
        <f t="shared" si="106"/>
        <v>61088</v>
      </c>
      <c r="C635" s="34">
        <f t="shared" si="107"/>
        <v>-106</v>
      </c>
      <c r="D635" s="35">
        <f t="shared" si="131"/>
        <v>3.2000000000000002E-3</v>
      </c>
      <c r="E635" s="35" t="str">
        <f t="shared" si="133"/>
        <v/>
      </c>
      <c r="F635" s="35" t="str">
        <f t="shared" si="133"/>
        <v/>
      </c>
      <c r="G635" s="35" t="str">
        <f t="shared" si="133"/>
        <v/>
      </c>
      <c r="H635" s="35" t="str">
        <f t="shared" si="133"/>
        <v/>
      </c>
      <c r="I635" s="36" cm="1">
        <f t="array" ref="I635">_xlfn.IFS(H635&lt;&gt;"",H635,G635&lt;&gt;"",G635,F635&lt;&gt;"",F635,E635&lt;&gt;"",E635,D635&lt;&gt;"",D635)</f>
        <v>3.2000000000000002E-3</v>
      </c>
      <c r="J635" s="42">
        <f t="shared" si="132"/>
        <v>125854.55988056776</v>
      </c>
      <c r="K635" s="43" t="e">
        <f t="shared" si="134"/>
        <v>#NUM!</v>
      </c>
      <c r="L635" s="44" t="e">
        <f t="shared" si="135"/>
        <v>#NUM!</v>
      </c>
      <c r="M635" s="43" t="e">
        <f t="shared" si="136"/>
        <v>#NUM!</v>
      </c>
      <c r="N635" s="44" t="e">
        <f t="shared" si="137"/>
        <v>#NUM!</v>
      </c>
      <c r="O635" s="19" t="e">
        <f t="shared" si="138"/>
        <v>#NUM!</v>
      </c>
      <c r="P635" s="19">
        <f t="shared" si="139"/>
        <v>0</v>
      </c>
      <c r="Q635" s="45" t="e">
        <f t="shared" si="140"/>
        <v>#NUM!</v>
      </c>
      <c r="R635" s="34" t="str">
        <f>IF(MONTH(B635)=12,計算リスト!$C$5,計算リスト!$C$6)</f>
        <v>×</v>
      </c>
      <c r="S635" s="34" t="str">
        <f>IF(YEAR(B635)-YEAR($B$108)&lt;=$D$55,計算リスト!$C$5,計算リスト!$C$6)</f>
        <v>×</v>
      </c>
      <c r="T635" s="34" t="str">
        <f>IF(R635&amp;S635=計算リスト!$C$5&amp;計算リスト!$C$5,計算リスト!$C$5,計算リスト!$C$6)</f>
        <v>×</v>
      </c>
      <c r="U635" s="34">
        <f>IF(T635=計算リスト!$C$5,MIN($D$57,Q635*$D$54),0)</f>
        <v>0</v>
      </c>
    </row>
    <row r="636" spans="2:21" x14ac:dyDescent="0.15">
      <c r="B636" s="17">
        <f t="shared" si="106"/>
        <v>61118</v>
      </c>
      <c r="C636" s="34">
        <f t="shared" si="107"/>
        <v>-107</v>
      </c>
      <c r="D636" s="35">
        <f t="shared" si="131"/>
        <v>3.2000000000000002E-3</v>
      </c>
      <c r="E636" s="35" t="str">
        <f t="shared" si="133"/>
        <v/>
      </c>
      <c r="F636" s="35" t="str">
        <f t="shared" si="133"/>
        <v/>
      </c>
      <c r="G636" s="35" t="str">
        <f t="shared" si="133"/>
        <v/>
      </c>
      <c r="H636" s="35" t="str">
        <f t="shared" si="133"/>
        <v/>
      </c>
      <c r="I636" s="36" cm="1">
        <f t="array" ref="I636">_xlfn.IFS(H636&lt;&gt;"",H636,G636&lt;&gt;"",G636,F636&lt;&gt;"",F636,E636&lt;&gt;"",E636,D636&lt;&gt;"",D636)</f>
        <v>3.2000000000000002E-3</v>
      </c>
      <c r="J636" s="42">
        <f t="shared" si="132"/>
        <v>125854.55988056776</v>
      </c>
      <c r="K636" s="43" t="e">
        <f t="shared" si="134"/>
        <v>#NUM!</v>
      </c>
      <c r="L636" s="44" t="e">
        <f t="shared" si="135"/>
        <v>#NUM!</v>
      </c>
      <c r="M636" s="43" t="e">
        <f t="shared" si="136"/>
        <v>#NUM!</v>
      </c>
      <c r="N636" s="44" t="e">
        <f t="shared" si="137"/>
        <v>#NUM!</v>
      </c>
      <c r="O636" s="19" t="e">
        <f t="shared" si="138"/>
        <v>#NUM!</v>
      </c>
      <c r="P636" s="19">
        <f t="shared" si="139"/>
        <v>0</v>
      </c>
      <c r="Q636" s="45" t="e">
        <f t="shared" si="140"/>
        <v>#NUM!</v>
      </c>
      <c r="R636" s="34" t="str">
        <f>IF(MONTH(B636)=12,計算リスト!$C$5,計算リスト!$C$6)</f>
        <v>×</v>
      </c>
      <c r="S636" s="34" t="str">
        <f>IF(YEAR(B636)-YEAR($B$108)&lt;=$D$55,計算リスト!$C$5,計算リスト!$C$6)</f>
        <v>×</v>
      </c>
      <c r="T636" s="34" t="str">
        <f>IF(R636&amp;S636=計算リスト!$C$5&amp;計算リスト!$C$5,計算リスト!$C$5,計算リスト!$C$6)</f>
        <v>×</v>
      </c>
      <c r="U636" s="34">
        <f>IF(T636=計算リスト!$C$5,MIN($D$57,Q636*$D$54),0)</f>
        <v>0</v>
      </c>
    </row>
    <row r="637" spans="2:21" x14ac:dyDescent="0.15">
      <c r="B637" s="17">
        <f t="shared" si="106"/>
        <v>61149</v>
      </c>
      <c r="C637" s="34">
        <f t="shared" si="107"/>
        <v>-108</v>
      </c>
      <c r="D637" s="35">
        <f t="shared" si="131"/>
        <v>3.2000000000000002E-3</v>
      </c>
      <c r="E637" s="35" t="str">
        <f t="shared" si="133"/>
        <v/>
      </c>
      <c r="F637" s="35" t="str">
        <f t="shared" si="133"/>
        <v/>
      </c>
      <c r="G637" s="35" t="str">
        <f t="shared" si="133"/>
        <v/>
      </c>
      <c r="H637" s="35" t="str">
        <f t="shared" si="133"/>
        <v/>
      </c>
      <c r="I637" s="36" cm="1">
        <f t="array" ref="I637">_xlfn.IFS(H637&lt;&gt;"",H637,G637&lt;&gt;"",G637,F637&lt;&gt;"",F637,E637&lt;&gt;"",E637,D637&lt;&gt;"",D637)</f>
        <v>3.2000000000000002E-3</v>
      </c>
      <c r="J637" s="42">
        <f t="shared" si="132"/>
        <v>125854.55988056776</v>
      </c>
      <c r="K637" s="43" t="e">
        <f t="shared" si="134"/>
        <v>#NUM!</v>
      </c>
      <c r="L637" s="44" t="e">
        <f t="shared" si="135"/>
        <v>#NUM!</v>
      </c>
      <c r="M637" s="43" t="e">
        <f t="shared" si="136"/>
        <v>#NUM!</v>
      </c>
      <c r="N637" s="44" t="e">
        <f t="shared" si="137"/>
        <v>#NUM!</v>
      </c>
      <c r="O637" s="19" t="e">
        <f t="shared" si="138"/>
        <v>#NUM!</v>
      </c>
      <c r="P637" s="19">
        <f t="shared" si="139"/>
        <v>0</v>
      </c>
      <c r="Q637" s="45" t="e">
        <f t="shared" si="140"/>
        <v>#NUM!</v>
      </c>
      <c r="R637" s="34" t="str">
        <f>IF(MONTH(B637)=12,計算リスト!$C$5,計算リスト!$C$6)</f>
        <v>×</v>
      </c>
      <c r="S637" s="34" t="str">
        <f>IF(YEAR(B637)-YEAR($B$108)&lt;=$D$55,計算リスト!$C$5,計算リスト!$C$6)</f>
        <v>×</v>
      </c>
      <c r="T637" s="34" t="str">
        <f>IF(R637&amp;S637=計算リスト!$C$5&amp;計算リスト!$C$5,計算リスト!$C$5,計算リスト!$C$6)</f>
        <v>×</v>
      </c>
      <c r="U637" s="34">
        <f>IF(T637=計算リスト!$C$5,MIN($D$57,Q637*$D$54),0)</f>
        <v>0</v>
      </c>
    </row>
    <row r="638" spans="2:21" x14ac:dyDescent="0.15">
      <c r="B638" s="17">
        <f t="shared" si="106"/>
        <v>61179</v>
      </c>
      <c r="C638" s="34">
        <f t="shared" si="107"/>
        <v>-109</v>
      </c>
      <c r="D638" s="35">
        <f t="shared" si="131"/>
        <v>3.2000000000000002E-3</v>
      </c>
      <c r="E638" s="35" t="str">
        <f t="shared" si="133"/>
        <v/>
      </c>
      <c r="F638" s="35" t="str">
        <f t="shared" si="133"/>
        <v/>
      </c>
      <c r="G638" s="35" t="str">
        <f t="shared" si="133"/>
        <v/>
      </c>
      <c r="H638" s="35" t="str">
        <f t="shared" si="133"/>
        <v/>
      </c>
      <c r="I638" s="36" cm="1">
        <f t="array" ref="I638">_xlfn.IFS(H638&lt;&gt;"",H638,G638&lt;&gt;"",G638,F638&lt;&gt;"",F638,E638&lt;&gt;"",E638,D638&lt;&gt;"",D638)</f>
        <v>3.2000000000000002E-3</v>
      </c>
      <c r="J638" s="42">
        <f t="shared" si="132"/>
        <v>125854.55988056776</v>
      </c>
      <c r="K638" s="43" t="e">
        <f t="shared" si="134"/>
        <v>#NUM!</v>
      </c>
      <c r="L638" s="44" t="e">
        <f t="shared" si="135"/>
        <v>#NUM!</v>
      </c>
      <c r="M638" s="43" t="e">
        <f t="shared" si="136"/>
        <v>#NUM!</v>
      </c>
      <c r="N638" s="44" t="e">
        <f t="shared" si="137"/>
        <v>#NUM!</v>
      </c>
      <c r="O638" s="19" t="e">
        <f t="shared" si="138"/>
        <v>#NUM!</v>
      </c>
      <c r="P638" s="19">
        <f t="shared" si="139"/>
        <v>0</v>
      </c>
      <c r="Q638" s="45" t="e">
        <f t="shared" si="140"/>
        <v>#NUM!</v>
      </c>
      <c r="R638" s="34" t="str">
        <f>IF(MONTH(B638)=12,計算リスト!$C$5,計算リスト!$C$6)</f>
        <v>×</v>
      </c>
      <c r="S638" s="34" t="str">
        <f>IF(YEAR(B638)-YEAR($B$108)&lt;=$D$55,計算リスト!$C$5,計算リスト!$C$6)</f>
        <v>×</v>
      </c>
      <c r="T638" s="34" t="str">
        <f>IF(R638&amp;S638=計算リスト!$C$5&amp;計算リスト!$C$5,計算リスト!$C$5,計算リスト!$C$6)</f>
        <v>×</v>
      </c>
      <c r="U638" s="34">
        <f>IF(T638=計算リスト!$C$5,MIN($D$57,Q638*$D$54),0)</f>
        <v>0</v>
      </c>
    </row>
    <row r="639" spans="2:21" x14ac:dyDescent="0.15">
      <c r="B639" s="17">
        <f t="shared" si="106"/>
        <v>61210</v>
      </c>
      <c r="C639" s="34">
        <f t="shared" si="107"/>
        <v>-110</v>
      </c>
      <c r="D639" s="35">
        <f t="shared" si="131"/>
        <v>3.2000000000000002E-3</v>
      </c>
      <c r="E639" s="35" t="str">
        <f t="shared" si="133"/>
        <v/>
      </c>
      <c r="F639" s="35" t="str">
        <f t="shared" si="133"/>
        <v/>
      </c>
      <c r="G639" s="35" t="str">
        <f t="shared" si="133"/>
        <v/>
      </c>
      <c r="H639" s="35" t="str">
        <f t="shared" si="133"/>
        <v/>
      </c>
      <c r="I639" s="36" cm="1">
        <f t="array" ref="I639">_xlfn.IFS(H639&lt;&gt;"",H639,G639&lt;&gt;"",G639,F639&lt;&gt;"",F639,E639&lt;&gt;"",E639,D639&lt;&gt;"",D639)</f>
        <v>3.2000000000000002E-3</v>
      </c>
      <c r="J639" s="42">
        <f t="shared" si="132"/>
        <v>125854.55988056776</v>
      </c>
      <c r="K639" s="43" t="e">
        <f t="shared" si="134"/>
        <v>#NUM!</v>
      </c>
      <c r="L639" s="44" t="e">
        <f t="shared" si="135"/>
        <v>#NUM!</v>
      </c>
      <c r="M639" s="43" t="e">
        <f t="shared" si="136"/>
        <v>#NUM!</v>
      </c>
      <c r="N639" s="44" t="e">
        <f t="shared" si="137"/>
        <v>#NUM!</v>
      </c>
      <c r="O639" s="19" t="e">
        <f t="shared" si="138"/>
        <v>#NUM!</v>
      </c>
      <c r="P639" s="19">
        <f t="shared" si="139"/>
        <v>0</v>
      </c>
      <c r="Q639" s="45" t="e">
        <f t="shared" si="140"/>
        <v>#NUM!</v>
      </c>
      <c r="R639" s="34" t="str">
        <f>IF(MONTH(B639)=12,計算リスト!$C$5,計算リスト!$C$6)</f>
        <v>×</v>
      </c>
      <c r="S639" s="34" t="str">
        <f>IF(YEAR(B639)-YEAR($B$108)&lt;=$D$55,計算リスト!$C$5,計算リスト!$C$6)</f>
        <v>×</v>
      </c>
      <c r="T639" s="34" t="str">
        <f>IF(R639&amp;S639=計算リスト!$C$5&amp;計算リスト!$C$5,計算リスト!$C$5,計算リスト!$C$6)</f>
        <v>×</v>
      </c>
      <c r="U639" s="34">
        <f>IF(T639=計算リスト!$C$5,MIN($D$57,Q639*$D$54),0)</f>
        <v>0</v>
      </c>
    </row>
    <row r="640" spans="2:21" x14ac:dyDescent="0.15">
      <c r="B640" s="17">
        <f t="shared" si="106"/>
        <v>61241</v>
      </c>
      <c r="C640" s="34">
        <f t="shared" si="107"/>
        <v>-111</v>
      </c>
      <c r="D640" s="35">
        <f t="shared" si="131"/>
        <v>3.2000000000000002E-3</v>
      </c>
      <c r="E640" s="35" t="str">
        <f t="shared" si="133"/>
        <v/>
      </c>
      <c r="F640" s="35" t="str">
        <f t="shared" si="133"/>
        <v/>
      </c>
      <c r="G640" s="35" t="str">
        <f t="shared" si="133"/>
        <v/>
      </c>
      <c r="H640" s="35" t="str">
        <f t="shared" si="133"/>
        <v/>
      </c>
      <c r="I640" s="36" cm="1">
        <f t="array" ref="I640">_xlfn.IFS(H640&lt;&gt;"",H640,G640&lt;&gt;"",G640,F640&lt;&gt;"",F640,E640&lt;&gt;"",E640,D640&lt;&gt;"",D640)</f>
        <v>3.2000000000000002E-3</v>
      </c>
      <c r="J640" s="42">
        <f t="shared" si="132"/>
        <v>125854.55988056776</v>
      </c>
      <c r="K640" s="43" t="e">
        <f t="shared" si="134"/>
        <v>#NUM!</v>
      </c>
      <c r="L640" s="44" t="e">
        <f t="shared" si="135"/>
        <v>#NUM!</v>
      </c>
      <c r="M640" s="43" t="e">
        <f t="shared" si="136"/>
        <v>#NUM!</v>
      </c>
      <c r="N640" s="44" t="e">
        <f t="shared" si="137"/>
        <v>#NUM!</v>
      </c>
      <c r="O640" s="19" t="e">
        <f t="shared" si="138"/>
        <v>#NUM!</v>
      </c>
      <c r="P640" s="19">
        <f t="shared" si="139"/>
        <v>0</v>
      </c>
      <c r="Q640" s="45" t="e">
        <f t="shared" si="140"/>
        <v>#NUM!</v>
      </c>
      <c r="R640" s="34" t="str">
        <f>IF(MONTH(B640)=12,計算リスト!$C$5,計算リスト!$C$6)</f>
        <v>×</v>
      </c>
      <c r="S640" s="34" t="str">
        <f>IF(YEAR(B640)-YEAR($B$108)&lt;=$D$55,計算リスト!$C$5,計算リスト!$C$6)</f>
        <v>×</v>
      </c>
      <c r="T640" s="34" t="str">
        <f>IF(R640&amp;S640=計算リスト!$C$5&amp;計算リスト!$C$5,計算リスト!$C$5,計算リスト!$C$6)</f>
        <v>×</v>
      </c>
      <c r="U640" s="34">
        <f>IF(T640=計算リスト!$C$5,MIN($D$57,Q640*$D$54),0)</f>
        <v>0</v>
      </c>
    </row>
    <row r="641" spans="2:21" x14ac:dyDescent="0.15">
      <c r="B641" s="17">
        <f t="shared" si="106"/>
        <v>61271</v>
      </c>
      <c r="C641" s="34">
        <f t="shared" si="107"/>
        <v>-112</v>
      </c>
      <c r="D641" s="35">
        <f t="shared" si="131"/>
        <v>3.2000000000000002E-3</v>
      </c>
      <c r="E641" s="35" t="str">
        <f t="shared" si="133"/>
        <v/>
      </c>
      <c r="F641" s="35" t="str">
        <f t="shared" si="133"/>
        <v/>
      </c>
      <c r="G641" s="35" t="str">
        <f t="shared" si="133"/>
        <v/>
      </c>
      <c r="H641" s="35" t="str">
        <f t="shared" si="133"/>
        <v/>
      </c>
      <c r="I641" s="36" cm="1">
        <f t="array" ref="I641">_xlfn.IFS(H641&lt;&gt;"",H641,G641&lt;&gt;"",G641,F641&lt;&gt;"",F641,E641&lt;&gt;"",E641,D641&lt;&gt;"",D641)</f>
        <v>3.2000000000000002E-3</v>
      </c>
      <c r="J641" s="42">
        <f t="shared" si="132"/>
        <v>125854.55988056776</v>
      </c>
      <c r="K641" s="43" t="e">
        <f t="shared" si="134"/>
        <v>#NUM!</v>
      </c>
      <c r="L641" s="44" t="e">
        <f t="shared" si="135"/>
        <v>#NUM!</v>
      </c>
      <c r="M641" s="43" t="e">
        <f t="shared" si="136"/>
        <v>#NUM!</v>
      </c>
      <c r="N641" s="44" t="e">
        <f t="shared" si="137"/>
        <v>#NUM!</v>
      </c>
      <c r="O641" s="19" t="e">
        <f t="shared" si="138"/>
        <v>#NUM!</v>
      </c>
      <c r="P641" s="19">
        <f t="shared" si="139"/>
        <v>0</v>
      </c>
      <c r="Q641" s="45" t="e">
        <f t="shared" si="140"/>
        <v>#NUM!</v>
      </c>
      <c r="R641" s="34" t="str">
        <f>IF(MONTH(B641)=12,計算リスト!$C$5,計算リスト!$C$6)</f>
        <v>×</v>
      </c>
      <c r="S641" s="34" t="str">
        <f>IF(YEAR(B641)-YEAR($B$108)&lt;=$D$55,計算リスト!$C$5,計算リスト!$C$6)</f>
        <v>×</v>
      </c>
      <c r="T641" s="34" t="str">
        <f>IF(R641&amp;S641=計算リスト!$C$5&amp;計算リスト!$C$5,計算リスト!$C$5,計算リスト!$C$6)</f>
        <v>×</v>
      </c>
      <c r="U641" s="34">
        <f>IF(T641=計算リスト!$C$5,MIN($D$57,Q641*$D$54),0)</f>
        <v>0</v>
      </c>
    </row>
    <row r="642" spans="2:21" x14ac:dyDescent="0.15">
      <c r="B642" s="17">
        <f t="shared" si="106"/>
        <v>61302</v>
      </c>
      <c r="C642" s="34">
        <f t="shared" si="107"/>
        <v>-113</v>
      </c>
      <c r="D642" s="35">
        <f t="shared" si="131"/>
        <v>3.2000000000000002E-3</v>
      </c>
      <c r="E642" s="35" t="str">
        <f t="shared" si="133"/>
        <v/>
      </c>
      <c r="F642" s="35" t="str">
        <f t="shared" si="133"/>
        <v/>
      </c>
      <c r="G642" s="35" t="str">
        <f t="shared" si="133"/>
        <v/>
      </c>
      <c r="H642" s="35" t="str">
        <f t="shared" si="133"/>
        <v/>
      </c>
      <c r="I642" s="36" cm="1">
        <f t="array" ref="I642">_xlfn.IFS(H642&lt;&gt;"",H642,G642&lt;&gt;"",G642,F642&lt;&gt;"",F642,E642&lt;&gt;"",E642,D642&lt;&gt;"",D642)</f>
        <v>3.2000000000000002E-3</v>
      </c>
      <c r="J642" s="42">
        <f t="shared" si="132"/>
        <v>125854.55988056776</v>
      </c>
      <c r="K642" s="43" t="e">
        <f t="shared" si="134"/>
        <v>#NUM!</v>
      </c>
      <c r="L642" s="44" t="e">
        <f t="shared" si="135"/>
        <v>#NUM!</v>
      </c>
      <c r="M642" s="43" t="e">
        <f t="shared" si="136"/>
        <v>#NUM!</v>
      </c>
      <c r="N642" s="44" t="e">
        <f t="shared" si="137"/>
        <v>#NUM!</v>
      </c>
      <c r="O642" s="19" t="e">
        <f t="shared" si="138"/>
        <v>#NUM!</v>
      </c>
      <c r="P642" s="19">
        <f t="shared" si="139"/>
        <v>0</v>
      </c>
      <c r="Q642" s="45" t="e">
        <f t="shared" si="140"/>
        <v>#NUM!</v>
      </c>
      <c r="R642" s="34" t="str">
        <f>IF(MONTH(B642)=12,計算リスト!$C$5,計算リスト!$C$6)</f>
        <v>×</v>
      </c>
      <c r="S642" s="34" t="str">
        <f>IF(YEAR(B642)-YEAR($B$108)&lt;=$D$55,計算リスト!$C$5,計算リスト!$C$6)</f>
        <v>×</v>
      </c>
      <c r="T642" s="34" t="str">
        <f>IF(R642&amp;S642=計算リスト!$C$5&amp;計算リスト!$C$5,計算リスト!$C$5,計算リスト!$C$6)</f>
        <v>×</v>
      </c>
      <c r="U642" s="34">
        <f>IF(T642=計算リスト!$C$5,MIN($D$57,Q642*$D$54),0)</f>
        <v>0</v>
      </c>
    </row>
    <row r="643" spans="2:21" x14ac:dyDescent="0.15">
      <c r="B643" s="17">
        <f t="shared" si="106"/>
        <v>61332</v>
      </c>
      <c r="C643" s="34">
        <f t="shared" si="107"/>
        <v>-114</v>
      </c>
      <c r="D643" s="35">
        <f t="shared" si="131"/>
        <v>3.2000000000000002E-3</v>
      </c>
      <c r="E643" s="35" t="str">
        <f t="shared" si="133"/>
        <v/>
      </c>
      <c r="F643" s="35" t="str">
        <f t="shared" si="133"/>
        <v/>
      </c>
      <c r="G643" s="35" t="str">
        <f t="shared" si="133"/>
        <v/>
      </c>
      <c r="H643" s="35" t="str">
        <f t="shared" si="133"/>
        <v/>
      </c>
      <c r="I643" s="36" cm="1">
        <f t="array" ref="I643">_xlfn.IFS(H643&lt;&gt;"",H643,G643&lt;&gt;"",G643,F643&lt;&gt;"",F643,E643&lt;&gt;"",E643,D643&lt;&gt;"",D643)</f>
        <v>3.2000000000000002E-3</v>
      </c>
      <c r="J643" s="42">
        <f t="shared" si="132"/>
        <v>125854.55988056776</v>
      </c>
      <c r="K643" s="43" t="e">
        <f t="shared" si="134"/>
        <v>#NUM!</v>
      </c>
      <c r="L643" s="44" t="e">
        <f t="shared" si="135"/>
        <v>#NUM!</v>
      </c>
      <c r="M643" s="43" t="e">
        <f t="shared" si="136"/>
        <v>#NUM!</v>
      </c>
      <c r="N643" s="44" t="e">
        <f t="shared" si="137"/>
        <v>#NUM!</v>
      </c>
      <c r="O643" s="19" t="e">
        <f t="shared" si="138"/>
        <v>#NUM!</v>
      </c>
      <c r="P643" s="19">
        <f t="shared" si="139"/>
        <v>0</v>
      </c>
      <c r="Q643" s="45" t="e">
        <f t="shared" si="140"/>
        <v>#NUM!</v>
      </c>
      <c r="R643" s="34" t="str">
        <f>IF(MONTH(B643)=12,計算リスト!$C$5,計算リスト!$C$6)</f>
        <v>○</v>
      </c>
      <c r="S643" s="34" t="str">
        <f>IF(YEAR(B643)-YEAR($B$108)&lt;=$D$55,計算リスト!$C$5,計算リスト!$C$6)</f>
        <v>×</v>
      </c>
      <c r="T643" s="34" t="str">
        <f>IF(R643&amp;S643=計算リスト!$C$5&amp;計算リスト!$C$5,計算リスト!$C$5,計算リスト!$C$6)</f>
        <v>×</v>
      </c>
      <c r="U643" s="34">
        <f>IF(T643=計算リスト!$C$5,MIN($D$57,Q643*$D$54),0)</f>
        <v>0</v>
      </c>
    </row>
    <row r="644" spans="2:21" x14ac:dyDescent="0.15">
      <c r="B644" s="17">
        <f t="shared" si="106"/>
        <v>61363</v>
      </c>
      <c r="C644" s="34">
        <f t="shared" si="107"/>
        <v>-115</v>
      </c>
      <c r="D644" s="35">
        <f t="shared" si="131"/>
        <v>3.2000000000000002E-3</v>
      </c>
      <c r="E644" s="35" t="str">
        <f t="shared" si="133"/>
        <v/>
      </c>
      <c r="F644" s="35" t="str">
        <f t="shared" si="133"/>
        <v/>
      </c>
      <c r="G644" s="35" t="str">
        <f t="shared" si="133"/>
        <v/>
      </c>
      <c r="H644" s="35" t="str">
        <f t="shared" si="133"/>
        <v/>
      </c>
      <c r="I644" s="36" cm="1">
        <f t="array" ref="I644">_xlfn.IFS(H644&lt;&gt;"",H644,G644&lt;&gt;"",G644,F644&lt;&gt;"",F644,E644&lt;&gt;"",E644,D644&lt;&gt;"",D644)</f>
        <v>3.2000000000000002E-3</v>
      </c>
      <c r="J644" s="42">
        <f t="shared" si="132"/>
        <v>125854.55988056776</v>
      </c>
      <c r="K644" s="43" t="e">
        <f t="shared" si="134"/>
        <v>#NUM!</v>
      </c>
      <c r="L644" s="44" t="e">
        <f t="shared" si="135"/>
        <v>#NUM!</v>
      </c>
      <c r="M644" s="43" t="e">
        <f t="shared" si="136"/>
        <v>#NUM!</v>
      </c>
      <c r="N644" s="44" t="e">
        <f t="shared" si="137"/>
        <v>#NUM!</v>
      </c>
      <c r="O644" s="19" t="e">
        <f t="shared" si="138"/>
        <v>#NUM!</v>
      </c>
      <c r="P644" s="19">
        <f t="shared" si="139"/>
        <v>0</v>
      </c>
      <c r="Q644" s="45" t="e">
        <f t="shared" si="140"/>
        <v>#NUM!</v>
      </c>
      <c r="R644" s="34" t="str">
        <f>IF(MONTH(B644)=12,計算リスト!$C$5,計算リスト!$C$6)</f>
        <v>×</v>
      </c>
      <c r="S644" s="34" t="str">
        <f>IF(YEAR(B644)-YEAR($B$108)&lt;=$D$55,計算リスト!$C$5,計算リスト!$C$6)</f>
        <v>×</v>
      </c>
      <c r="T644" s="34" t="str">
        <f>IF(R644&amp;S644=計算リスト!$C$5&amp;計算リスト!$C$5,計算リスト!$C$5,計算リスト!$C$6)</f>
        <v>×</v>
      </c>
      <c r="U644" s="34">
        <f>IF(T644=計算リスト!$C$5,MIN($D$57,Q644*$D$54),0)</f>
        <v>0</v>
      </c>
    </row>
    <row r="645" spans="2:21" x14ac:dyDescent="0.15">
      <c r="B645" s="17">
        <f t="shared" si="106"/>
        <v>61394</v>
      </c>
      <c r="C645" s="34">
        <f t="shared" si="107"/>
        <v>-116</v>
      </c>
      <c r="D645" s="35">
        <f t="shared" si="131"/>
        <v>3.2000000000000002E-3</v>
      </c>
      <c r="E645" s="35" t="str">
        <f t="shared" si="133"/>
        <v/>
      </c>
      <c r="F645" s="35" t="str">
        <f t="shared" si="133"/>
        <v/>
      </c>
      <c r="G645" s="35" t="str">
        <f t="shared" si="133"/>
        <v/>
      </c>
      <c r="H645" s="35" t="str">
        <f t="shared" si="133"/>
        <v/>
      </c>
      <c r="I645" s="36" cm="1">
        <f t="array" ref="I645">_xlfn.IFS(H645&lt;&gt;"",H645,G645&lt;&gt;"",G645,F645&lt;&gt;"",F645,E645&lt;&gt;"",E645,D645&lt;&gt;"",D645)</f>
        <v>3.2000000000000002E-3</v>
      </c>
      <c r="J645" s="42">
        <f t="shared" si="132"/>
        <v>125854.55988056776</v>
      </c>
      <c r="K645" s="43" t="e">
        <f t="shared" si="134"/>
        <v>#NUM!</v>
      </c>
      <c r="L645" s="44" t="e">
        <f t="shared" si="135"/>
        <v>#NUM!</v>
      </c>
      <c r="M645" s="43" t="e">
        <f t="shared" si="136"/>
        <v>#NUM!</v>
      </c>
      <c r="N645" s="44" t="e">
        <f t="shared" si="137"/>
        <v>#NUM!</v>
      </c>
      <c r="O645" s="19" t="e">
        <f t="shared" si="138"/>
        <v>#NUM!</v>
      </c>
      <c r="P645" s="19">
        <f t="shared" si="139"/>
        <v>0</v>
      </c>
      <c r="Q645" s="45" t="e">
        <f t="shared" si="140"/>
        <v>#NUM!</v>
      </c>
      <c r="R645" s="34" t="str">
        <f>IF(MONTH(B645)=12,計算リスト!$C$5,計算リスト!$C$6)</f>
        <v>×</v>
      </c>
      <c r="S645" s="34" t="str">
        <f>IF(YEAR(B645)-YEAR($B$108)&lt;=$D$55,計算リスト!$C$5,計算リスト!$C$6)</f>
        <v>×</v>
      </c>
      <c r="T645" s="34" t="str">
        <f>IF(R645&amp;S645=計算リスト!$C$5&amp;計算リスト!$C$5,計算リスト!$C$5,計算リスト!$C$6)</f>
        <v>×</v>
      </c>
      <c r="U645" s="34">
        <f>IF(T645=計算リスト!$C$5,MIN($D$57,Q645*$D$54),0)</f>
        <v>0</v>
      </c>
    </row>
    <row r="646" spans="2:21" x14ac:dyDescent="0.15">
      <c r="B646" s="17">
        <f t="shared" si="106"/>
        <v>61423</v>
      </c>
      <c r="C646" s="34">
        <f t="shared" si="107"/>
        <v>-117</v>
      </c>
      <c r="D646" s="35">
        <f t="shared" si="131"/>
        <v>3.2000000000000002E-3</v>
      </c>
      <c r="E646" s="35" t="str">
        <f t="shared" si="133"/>
        <v/>
      </c>
      <c r="F646" s="35" t="str">
        <f t="shared" si="133"/>
        <v/>
      </c>
      <c r="G646" s="35" t="str">
        <f t="shared" si="133"/>
        <v/>
      </c>
      <c r="H646" s="35" t="str">
        <f t="shared" si="133"/>
        <v/>
      </c>
      <c r="I646" s="36" cm="1">
        <f t="array" ref="I646">_xlfn.IFS(H646&lt;&gt;"",H646,G646&lt;&gt;"",G646,F646&lt;&gt;"",F646,E646&lt;&gt;"",E646,D646&lt;&gt;"",D646)</f>
        <v>3.2000000000000002E-3</v>
      </c>
      <c r="J646" s="42">
        <f t="shared" si="132"/>
        <v>125854.55988056776</v>
      </c>
      <c r="K646" s="43" t="e">
        <f t="shared" si="134"/>
        <v>#NUM!</v>
      </c>
      <c r="L646" s="44" t="e">
        <f t="shared" si="135"/>
        <v>#NUM!</v>
      </c>
      <c r="M646" s="43" t="e">
        <f t="shared" si="136"/>
        <v>#NUM!</v>
      </c>
      <c r="N646" s="44" t="e">
        <f t="shared" si="137"/>
        <v>#NUM!</v>
      </c>
      <c r="O646" s="19" t="e">
        <f t="shared" si="138"/>
        <v>#NUM!</v>
      </c>
      <c r="P646" s="19">
        <f t="shared" si="139"/>
        <v>0</v>
      </c>
      <c r="Q646" s="45" t="e">
        <f t="shared" si="140"/>
        <v>#NUM!</v>
      </c>
      <c r="R646" s="34" t="str">
        <f>IF(MONTH(B646)=12,計算リスト!$C$5,計算リスト!$C$6)</f>
        <v>×</v>
      </c>
      <c r="S646" s="34" t="str">
        <f>IF(YEAR(B646)-YEAR($B$108)&lt;=$D$55,計算リスト!$C$5,計算リスト!$C$6)</f>
        <v>×</v>
      </c>
      <c r="T646" s="34" t="str">
        <f>IF(R646&amp;S646=計算リスト!$C$5&amp;計算リスト!$C$5,計算リスト!$C$5,計算リスト!$C$6)</f>
        <v>×</v>
      </c>
      <c r="U646" s="34">
        <f>IF(T646=計算リスト!$C$5,MIN($D$57,Q646*$D$54),0)</f>
        <v>0</v>
      </c>
    </row>
    <row r="647" spans="2:21" x14ac:dyDescent="0.15">
      <c r="B647" s="17">
        <f t="shared" si="106"/>
        <v>61454</v>
      </c>
      <c r="C647" s="34">
        <f t="shared" si="107"/>
        <v>-118</v>
      </c>
      <c r="D647" s="35">
        <f t="shared" si="131"/>
        <v>3.2000000000000002E-3</v>
      </c>
      <c r="E647" s="35" t="str">
        <f t="shared" si="133"/>
        <v/>
      </c>
      <c r="F647" s="35" t="str">
        <f t="shared" si="133"/>
        <v/>
      </c>
      <c r="G647" s="35" t="str">
        <f t="shared" si="133"/>
        <v/>
      </c>
      <c r="H647" s="35" t="str">
        <f t="shared" si="133"/>
        <v/>
      </c>
      <c r="I647" s="36" cm="1">
        <f t="array" ref="I647">_xlfn.IFS(H647&lt;&gt;"",H647,G647&lt;&gt;"",G647,F647&lt;&gt;"",F647,E647&lt;&gt;"",E647,D647&lt;&gt;"",D647)</f>
        <v>3.2000000000000002E-3</v>
      </c>
      <c r="J647" s="42">
        <f t="shared" si="132"/>
        <v>125854.55988056776</v>
      </c>
      <c r="K647" s="43" t="e">
        <f t="shared" si="134"/>
        <v>#NUM!</v>
      </c>
      <c r="L647" s="44" t="e">
        <f t="shared" si="135"/>
        <v>#NUM!</v>
      </c>
      <c r="M647" s="43" t="e">
        <f t="shared" si="136"/>
        <v>#NUM!</v>
      </c>
      <c r="N647" s="44" t="e">
        <f t="shared" si="137"/>
        <v>#NUM!</v>
      </c>
      <c r="O647" s="19" t="e">
        <f t="shared" si="138"/>
        <v>#NUM!</v>
      </c>
      <c r="P647" s="19">
        <f t="shared" si="139"/>
        <v>0</v>
      </c>
      <c r="Q647" s="45" t="e">
        <f t="shared" si="140"/>
        <v>#NUM!</v>
      </c>
      <c r="R647" s="34" t="str">
        <f>IF(MONTH(B647)=12,計算リスト!$C$5,計算リスト!$C$6)</f>
        <v>×</v>
      </c>
      <c r="S647" s="34" t="str">
        <f>IF(YEAR(B647)-YEAR($B$108)&lt;=$D$55,計算リスト!$C$5,計算リスト!$C$6)</f>
        <v>×</v>
      </c>
      <c r="T647" s="34" t="str">
        <f>IF(R647&amp;S647=計算リスト!$C$5&amp;計算リスト!$C$5,計算リスト!$C$5,計算リスト!$C$6)</f>
        <v>×</v>
      </c>
      <c r="U647" s="34">
        <f>IF(T647=計算リスト!$C$5,MIN($D$57,Q647*$D$54),0)</f>
        <v>0</v>
      </c>
    </row>
    <row r="648" spans="2:21" x14ac:dyDescent="0.15">
      <c r="B648" s="17">
        <f t="shared" si="106"/>
        <v>61484</v>
      </c>
      <c r="C648" s="34">
        <f t="shared" si="107"/>
        <v>-119</v>
      </c>
      <c r="D648" s="35">
        <f t="shared" si="131"/>
        <v>3.2000000000000002E-3</v>
      </c>
      <c r="E648" s="35" t="str">
        <f t="shared" ref="E648:H667" si="141">IF(F$36&lt;&gt;"",IF($B648&gt;=F$36,F$41,""),"")</f>
        <v/>
      </c>
      <c r="F648" s="35" t="str">
        <f t="shared" si="141"/>
        <v/>
      </c>
      <c r="G648" s="35" t="str">
        <f t="shared" si="141"/>
        <v/>
      </c>
      <c r="H648" s="35" t="str">
        <f t="shared" si="141"/>
        <v/>
      </c>
      <c r="I648" s="36" cm="1">
        <f t="array" ref="I648">_xlfn.IFS(H648&lt;&gt;"",H648,G648&lt;&gt;"",G648,F648&lt;&gt;"",F648,E648&lt;&gt;"",E648,D648&lt;&gt;"",D648)</f>
        <v>3.2000000000000002E-3</v>
      </c>
      <c r="J648" s="42">
        <f t="shared" si="132"/>
        <v>125854.55988056776</v>
      </c>
      <c r="K648" s="43" t="e">
        <f t="shared" si="134"/>
        <v>#NUM!</v>
      </c>
      <c r="L648" s="44" t="e">
        <f t="shared" si="135"/>
        <v>#NUM!</v>
      </c>
      <c r="M648" s="43" t="e">
        <f t="shared" si="136"/>
        <v>#NUM!</v>
      </c>
      <c r="N648" s="44" t="e">
        <f t="shared" si="137"/>
        <v>#NUM!</v>
      </c>
      <c r="O648" s="19" t="e">
        <f t="shared" si="138"/>
        <v>#NUM!</v>
      </c>
      <c r="P648" s="19">
        <f t="shared" si="139"/>
        <v>0</v>
      </c>
      <c r="Q648" s="45" t="e">
        <f t="shared" si="140"/>
        <v>#NUM!</v>
      </c>
      <c r="R648" s="34" t="str">
        <f>IF(MONTH(B648)=12,計算リスト!$C$5,計算リスト!$C$6)</f>
        <v>×</v>
      </c>
      <c r="S648" s="34" t="str">
        <f>IF(YEAR(B648)-YEAR($B$108)&lt;=$D$55,計算リスト!$C$5,計算リスト!$C$6)</f>
        <v>×</v>
      </c>
      <c r="T648" s="34" t="str">
        <f>IF(R648&amp;S648=計算リスト!$C$5&amp;計算リスト!$C$5,計算リスト!$C$5,計算リスト!$C$6)</f>
        <v>×</v>
      </c>
      <c r="U648" s="34">
        <f>IF(T648=計算リスト!$C$5,MIN($D$57,Q648*$D$54),0)</f>
        <v>0</v>
      </c>
    </row>
    <row r="649" spans="2:21" x14ac:dyDescent="0.15">
      <c r="B649" s="17">
        <f t="shared" si="106"/>
        <v>61515</v>
      </c>
      <c r="C649" s="34">
        <f t="shared" si="107"/>
        <v>-120</v>
      </c>
      <c r="D649" s="35">
        <f t="shared" si="131"/>
        <v>3.2000000000000002E-3</v>
      </c>
      <c r="E649" s="35" t="str">
        <f t="shared" si="141"/>
        <v/>
      </c>
      <c r="F649" s="35" t="str">
        <f t="shared" si="141"/>
        <v/>
      </c>
      <c r="G649" s="35" t="str">
        <f t="shared" si="141"/>
        <v/>
      </c>
      <c r="H649" s="35" t="str">
        <f t="shared" si="141"/>
        <v/>
      </c>
      <c r="I649" s="36" cm="1">
        <f t="array" ref="I649">_xlfn.IFS(H649&lt;&gt;"",H649,G649&lt;&gt;"",G649,F649&lt;&gt;"",F649,E649&lt;&gt;"",E649,D649&lt;&gt;"",D649)</f>
        <v>3.2000000000000002E-3</v>
      </c>
      <c r="J649" s="42">
        <f t="shared" si="132"/>
        <v>125854.55988056776</v>
      </c>
      <c r="K649" s="43" t="e">
        <f t="shared" si="134"/>
        <v>#NUM!</v>
      </c>
      <c r="L649" s="44" t="e">
        <f t="shared" si="135"/>
        <v>#NUM!</v>
      </c>
      <c r="M649" s="43" t="e">
        <f t="shared" si="136"/>
        <v>#NUM!</v>
      </c>
      <c r="N649" s="44" t="e">
        <f t="shared" si="137"/>
        <v>#NUM!</v>
      </c>
      <c r="O649" s="19" t="e">
        <f t="shared" si="138"/>
        <v>#NUM!</v>
      </c>
      <c r="P649" s="19">
        <f t="shared" si="139"/>
        <v>0</v>
      </c>
      <c r="Q649" s="45" t="e">
        <f t="shared" si="140"/>
        <v>#NUM!</v>
      </c>
      <c r="R649" s="34" t="str">
        <f>IF(MONTH(B649)=12,計算リスト!$C$5,計算リスト!$C$6)</f>
        <v>×</v>
      </c>
      <c r="S649" s="34" t="str">
        <f>IF(YEAR(B649)-YEAR($B$108)&lt;=$D$55,計算リスト!$C$5,計算リスト!$C$6)</f>
        <v>×</v>
      </c>
      <c r="T649" s="34" t="str">
        <f>IF(R649&amp;S649=計算リスト!$C$5&amp;計算リスト!$C$5,計算リスト!$C$5,計算リスト!$C$6)</f>
        <v>×</v>
      </c>
      <c r="U649" s="34">
        <f>IF(T649=計算リスト!$C$5,MIN($D$57,Q649*$D$54),0)</f>
        <v>0</v>
      </c>
    </row>
    <row r="650" spans="2:21" x14ac:dyDescent="0.15">
      <c r="B650" s="17">
        <f t="shared" si="106"/>
        <v>61545</v>
      </c>
      <c r="C650" s="34">
        <f t="shared" si="107"/>
        <v>-121</v>
      </c>
      <c r="D650" s="35">
        <f t="shared" si="131"/>
        <v>3.2000000000000002E-3</v>
      </c>
      <c r="E650" s="35" t="str">
        <f t="shared" si="141"/>
        <v/>
      </c>
      <c r="F650" s="35" t="str">
        <f t="shared" si="141"/>
        <v/>
      </c>
      <c r="G650" s="35" t="str">
        <f t="shared" si="141"/>
        <v/>
      </c>
      <c r="H650" s="35" t="str">
        <f t="shared" si="141"/>
        <v/>
      </c>
      <c r="I650" s="36" cm="1">
        <f t="array" ref="I650">_xlfn.IFS(H650&lt;&gt;"",H650,G650&lt;&gt;"",G650,F650&lt;&gt;"",F650,E650&lt;&gt;"",E650,D650&lt;&gt;"",D650)</f>
        <v>3.2000000000000002E-3</v>
      </c>
      <c r="J650" s="42">
        <f t="shared" si="132"/>
        <v>125854.55988056776</v>
      </c>
      <c r="K650" s="43" t="e">
        <f t="shared" si="134"/>
        <v>#NUM!</v>
      </c>
      <c r="L650" s="44" t="e">
        <f t="shared" si="135"/>
        <v>#NUM!</v>
      </c>
      <c r="M650" s="43" t="e">
        <f t="shared" si="136"/>
        <v>#NUM!</v>
      </c>
      <c r="N650" s="44" t="e">
        <f t="shared" si="137"/>
        <v>#NUM!</v>
      </c>
      <c r="O650" s="19" t="e">
        <f t="shared" si="138"/>
        <v>#NUM!</v>
      </c>
      <c r="P650" s="19">
        <f t="shared" si="139"/>
        <v>0</v>
      </c>
      <c r="Q650" s="45" t="e">
        <f t="shared" si="140"/>
        <v>#NUM!</v>
      </c>
      <c r="R650" s="34" t="str">
        <f>IF(MONTH(B650)=12,計算リスト!$C$5,計算リスト!$C$6)</f>
        <v>×</v>
      </c>
      <c r="S650" s="34" t="str">
        <f>IF(YEAR(B650)-YEAR($B$108)&lt;=$D$55,計算リスト!$C$5,計算リスト!$C$6)</f>
        <v>×</v>
      </c>
      <c r="T650" s="34" t="str">
        <f>IF(R650&amp;S650=計算リスト!$C$5&amp;計算リスト!$C$5,計算リスト!$C$5,計算リスト!$C$6)</f>
        <v>×</v>
      </c>
      <c r="U650" s="34">
        <f>IF(T650=計算リスト!$C$5,MIN($D$57,Q650*$D$54),0)</f>
        <v>0</v>
      </c>
    </row>
    <row r="651" spans="2:21" x14ac:dyDescent="0.15">
      <c r="B651" s="17">
        <f t="shared" si="106"/>
        <v>61576</v>
      </c>
      <c r="C651" s="34">
        <f t="shared" si="107"/>
        <v>-122</v>
      </c>
      <c r="D651" s="35">
        <f t="shared" si="131"/>
        <v>3.2000000000000002E-3</v>
      </c>
      <c r="E651" s="35" t="str">
        <f t="shared" si="141"/>
        <v/>
      </c>
      <c r="F651" s="35" t="str">
        <f t="shared" si="141"/>
        <v/>
      </c>
      <c r="G651" s="35" t="str">
        <f t="shared" si="141"/>
        <v/>
      </c>
      <c r="H651" s="35" t="str">
        <f t="shared" si="141"/>
        <v/>
      </c>
      <c r="I651" s="36" cm="1">
        <f t="array" ref="I651">_xlfn.IFS(H651&lt;&gt;"",H651,G651&lt;&gt;"",G651,F651&lt;&gt;"",F651,E651&lt;&gt;"",E651,D651&lt;&gt;"",D651)</f>
        <v>3.2000000000000002E-3</v>
      </c>
      <c r="J651" s="42">
        <f t="shared" si="132"/>
        <v>125854.55988056776</v>
      </c>
      <c r="K651" s="43" t="e">
        <f t="shared" si="134"/>
        <v>#NUM!</v>
      </c>
      <c r="L651" s="44" t="e">
        <f t="shared" si="135"/>
        <v>#NUM!</v>
      </c>
      <c r="M651" s="43" t="e">
        <f t="shared" si="136"/>
        <v>#NUM!</v>
      </c>
      <c r="N651" s="44" t="e">
        <f t="shared" si="137"/>
        <v>#NUM!</v>
      </c>
      <c r="O651" s="19" t="e">
        <f t="shared" si="138"/>
        <v>#NUM!</v>
      </c>
      <c r="P651" s="19">
        <f t="shared" si="139"/>
        <v>0</v>
      </c>
      <c r="Q651" s="45" t="e">
        <f t="shared" si="140"/>
        <v>#NUM!</v>
      </c>
      <c r="R651" s="34" t="str">
        <f>IF(MONTH(B651)=12,計算リスト!$C$5,計算リスト!$C$6)</f>
        <v>×</v>
      </c>
      <c r="S651" s="34" t="str">
        <f>IF(YEAR(B651)-YEAR($B$108)&lt;=$D$55,計算リスト!$C$5,計算リスト!$C$6)</f>
        <v>×</v>
      </c>
      <c r="T651" s="34" t="str">
        <f>IF(R651&amp;S651=計算リスト!$C$5&amp;計算リスト!$C$5,計算リスト!$C$5,計算リスト!$C$6)</f>
        <v>×</v>
      </c>
      <c r="U651" s="34">
        <f>IF(T651=計算リスト!$C$5,MIN($D$57,Q651*$D$54),0)</f>
        <v>0</v>
      </c>
    </row>
    <row r="652" spans="2:21" x14ac:dyDescent="0.15">
      <c r="B652" s="17">
        <f t="shared" si="106"/>
        <v>61607</v>
      </c>
      <c r="C652" s="34">
        <f t="shared" si="107"/>
        <v>-123</v>
      </c>
      <c r="D652" s="35">
        <f t="shared" si="131"/>
        <v>3.2000000000000002E-3</v>
      </c>
      <c r="E652" s="35" t="str">
        <f t="shared" si="141"/>
        <v/>
      </c>
      <c r="F652" s="35" t="str">
        <f t="shared" si="141"/>
        <v/>
      </c>
      <c r="G652" s="35" t="str">
        <f t="shared" si="141"/>
        <v/>
      </c>
      <c r="H652" s="35" t="str">
        <f t="shared" si="141"/>
        <v/>
      </c>
      <c r="I652" s="36" cm="1">
        <f t="array" ref="I652">_xlfn.IFS(H652&lt;&gt;"",H652,G652&lt;&gt;"",G652,F652&lt;&gt;"",F652,E652&lt;&gt;"",E652,D652&lt;&gt;"",D652)</f>
        <v>3.2000000000000002E-3</v>
      </c>
      <c r="J652" s="42">
        <f t="shared" si="132"/>
        <v>125854.55988056776</v>
      </c>
      <c r="K652" s="43" t="e">
        <f t="shared" si="134"/>
        <v>#NUM!</v>
      </c>
      <c r="L652" s="44" t="e">
        <f t="shared" si="135"/>
        <v>#NUM!</v>
      </c>
      <c r="M652" s="43" t="e">
        <f t="shared" si="136"/>
        <v>#NUM!</v>
      </c>
      <c r="N652" s="44" t="e">
        <f t="shared" si="137"/>
        <v>#NUM!</v>
      </c>
      <c r="O652" s="19" t="e">
        <f t="shared" si="138"/>
        <v>#NUM!</v>
      </c>
      <c r="P652" s="19">
        <f t="shared" si="139"/>
        <v>0</v>
      </c>
      <c r="Q652" s="45" t="e">
        <f t="shared" si="140"/>
        <v>#NUM!</v>
      </c>
      <c r="R652" s="34" t="str">
        <f>IF(MONTH(B652)=12,計算リスト!$C$5,計算リスト!$C$6)</f>
        <v>×</v>
      </c>
      <c r="S652" s="34" t="str">
        <f>IF(YEAR(B652)-YEAR($B$108)&lt;=$D$55,計算リスト!$C$5,計算リスト!$C$6)</f>
        <v>×</v>
      </c>
      <c r="T652" s="34" t="str">
        <f>IF(R652&amp;S652=計算リスト!$C$5&amp;計算リスト!$C$5,計算リスト!$C$5,計算リスト!$C$6)</f>
        <v>×</v>
      </c>
      <c r="U652" s="34">
        <f>IF(T652=計算リスト!$C$5,MIN($D$57,Q652*$D$54),0)</f>
        <v>0</v>
      </c>
    </row>
    <row r="653" spans="2:21" x14ac:dyDescent="0.15">
      <c r="B653" s="17">
        <f t="shared" si="106"/>
        <v>61637</v>
      </c>
      <c r="C653" s="34">
        <f t="shared" si="107"/>
        <v>-124</v>
      </c>
      <c r="D653" s="35">
        <f t="shared" si="131"/>
        <v>3.2000000000000002E-3</v>
      </c>
      <c r="E653" s="35" t="str">
        <f t="shared" si="141"/>
        <v/>
      </c>
      <c r="F653" s="35" t="str">
        <f t="shared" si="141"/>
        <v/>
      </c>
      <c r="G653" s="35" t="str">
        <f t="shared" si="141"/>
        <v/>
      </c>
      <c r="H653" s="35" t="str">
        <f t="shared" si="141"/>
        <v/>
      </c>
      <c r="I653" s="36" cm="1">
        <f t="array" ref="I653">_xlfn.IFS(H653&lt;&gt;"",H653,G653&lt;&gt;"",G653,F653&lt;&gt;"",F653,E653&lt;&gt;"",E653,D653&lt;&gt;"",D653)</f>
        <v>3.2000000000000002E-3</v>
      </c>
      <c r="J653" s="42">
        <f t="shared" si="132"/>
        <v>125854.55988056776</v>
      </c>
      <c r="K653" s="43" t="e">
        <f t="shared" si="134"/>
        <v>#NUM!</v>
      </c>
      <c r="L653" s="44" t="e">
        <f t="shared" si="135"/>
        <v>#NUM!</v>
      </c>
      <c r="M653" s="43" t="e">
        <f t="shared" si="136"/>
        <v>#NUM!</v>
      </c>
      <c r="N653" s="44" t="e">
        <f t="shared" si="137"/>
        <v>#NUM!</v>
      </c>
      <c r="O653" s="19" t="e">
        <f t="shared" si="138"/>
        <v>#NUM!</v>
      </c>
      <c r="P653" s="19">
        <f t="shared" si="139"/>
        <v>0</v>
      </c>
      <c r="Q653" s="45" t="e">
        <f t="shared" si="140"/>
        <v>#NUM!</v>
      </c>
      <c r="R653" s="34" t="str">
        <f>IF(MONTH(B653)=12,計算リスト!$C$5,計算リスト!$C$6)</f>
        <v>×</v>
      </c>
      <c r="S653" s="34" t="str">
        <f>IF(YEAR(B653)-YEAR($B$108)&lt;=$D$55,計算リスト!$C$5,計算リスト!$C$6)</f>
        <v>×</v>
      </c>
      <c r="T653" s="34" t="str">
        <f>IF(R653&amp;S653=計算リスト!$C$5&amp;計算リスト!$C$5,計算リスト!$C$5,計算リスト!$C$6)</f>
        <v>×</v>
      </c>
      <c r="U653" s="34">
        <f>IF(T653=計算リスト!$C$5,MIN($D$57,Q653*$D$54),0)</f>
        <v>0</v>
      </c>
    </row>
    <row r="654" spans="2:21" x14ac:dyDescent="0.15">
      <c r="B654" s="17">
        <f t="shared" si="106"/>
        <v>61668</v>
      </c>
      <c r="C654" s="34">
        <f t="shared" si="107"/>
        <v>-125</v>
      </c>
      <c r="D654" s="35">
        <f t="shared" si="131"/>
        <v>3.2000000000000002E-3</v>
      </c>
      <c r="E654" s="35" t="str">
        <f t="shared" si="141"/>
        <v/>
      </c>
      <c r="F654" s="35" t="str">
        <f t="shared" si="141"/>
        <v/>
      </c>
      <c r="G654" s="35" t="str">
        <f t="shared" si="141"/>
        <v/>
      </c>
      <c r="H654" s="35" t="str">
        <f t="shared" si="141"/>
        <v/>
      </c>
      <c r="I654" s="36" cm="1">
        <f t="array" ref="I654">_xlfn.IFS(H654&lt;&gt;"",H654,G654&lt;&gt;"",G654,F654&lt;&gt;"",F654,E654&lt;&gt;"",E654,D654&lt;&gt;"",D654)</f>
        <v>3.2000000000000002E-3</v>
      </c>
      <c r="J654" s="42">
        <f t="shared" si="132"/>
        <v>125854.55988056776</v>
      </c>
      <c r="K654" s="43" t="e">
        <f t="shared" si="134"/>
        <v>#NUM!</v>
      </c>
      <c r="L654" s="44" t="e">
        <f t="shared" si="135"/>
        <v>#NUM!</v>
      </c>
      <c r="M654" s="43" t="e">
        <f t="shared" si="136"/>
        <v>#NUM!</v>
      </c>
      <c r="N654" s="44" t="e">
        <f t="shared" si="137"/>
        <v>#NUM!</v>
      </c>
      <c r="O654" s="19" t="e">
        <f t="shared" si="138"/>
        <v>#NUM!</v>
      </c>
      <c r="P654" s="19">
        <f t="shared" si="139"/>
        <v>0</v>
      </c>
      <c r="Q654" s="45" t="e">
        <f t="shared" si="140"/>
        <v>#NUM!</v>
      </c>
      <c r="R654" s="34" t="str">
        <f>IF(MONTH(B654)=12,計算リスト!$C$5,計算リスト!$C$6)</f>
        <v>×</v>
      </c>
      <c r="S654" s="34" t="str">
        <f>IF(YEAR(B654)-YEAR($B$108)&lt;=$D$55,計算リスト!$C$5,計算リスト!$C$6)</f>
        <v>×</v>
      </c>
      <c r="T654" s="34" t="str">
        <f>IF(R654&amp;S654=計算リスト!$C$5&amp;計算リスト!$C$5,計算リスト!$C$5,計算リスト!$C$6)</f>
        <v>×</v>
      </c>
      <c r="U654" s="34">
        <f>IF(T654=計算リスト!$C$5,MIN($D$57,Q654*$D$54),0)</f>
        <v>0</v>
      </c>
    </row>
    <row r="655" spans="2:21" x14ac:dyDescent="0.15">
      <c r="B655" s="17">
        <f t="shared" si="106"/>
        <v>61698</v>
      </c>
      <c r="C655" s="34">
        <f t="shared" si="107"/>
        <v>-126</v>
      </c>
      <c r="D655" s="35">
        <f t="shared" si="131"/>
        <v>3.2000000000000002E-3</v>
      </c>
      <c r="E655" s="35" t="str">
        <f t="shared" si="141"/>
        <v/>
      </c>
      <c r="F655" s="35" t="str">
        <f t="shared" si="141"/>
        <v/>
      </c>
      <c r="G655" s="35" t="str">
        <f t="shared" si="141"/>
        <v/>
      </c>
      <c r="H655" s="35" t="str">
        <f t="shared" si="141"/>
        <v/>
      </c>
      <c r="I655" s="36" cm="1">
        <f t="array" ref="I655">_xlfn.IFS(H655&lt;&gt;"",H655,G655&lt;&gt;"",G655,F655&lt;&gt;"",F655,E655&lt;&gt;"",E655,D655&lt;&gt;"",D655)</f>
        <v>3.2000000000000002E-3</v>
      </c>
      <c r="J655" s="42">
        <f t="shared" si="132"/>
        <v>125854.55988056776</v>
      </c>
      <c r="K655" s="43" t="e">
        <f t="shared" si="134"/>
        <v>#NUM!</v>
      </c>
      <c r="L655" s="44" t="e">
        <f t="shared" si="135"/>
        <v>#NUM!</v>
      </c>
      <c r="M655" s="43" t="e">
        <f t="shared" si="136"/>
        <v>#NUM!</v>
      </c>
      <c r="N655" s="44" t="e">
        <f t="shared" si="137"/>
        <v>#NUM!</v>
      </c>
      <c r="O655" s="19" t="e">
        <f t="shared" si="138"/>
        <v>#NUM!</v>
      </c>
      <c r="P655" s="19">
        <f t="shared" si="139"/>
        <v>0</v>
      </c>
      <c r="Q655" s="45" t="e">
        <f t="shared" si="140"/>
        <v>#NUM!</v>
      </c>
      <c r="R655" s="34" t="str">
        <f>IF(MONTH(B655)=12,計算リスト!$C$5,計算リスト!$C$6)</f>
        <v>○</v>
      </c>
      <c r="S655" s="34" t="str">
        <f>IF(YEAR(B655)-YEAR($B$108)&lt;=$D$55,計算リスト!$C$5,計算リスト!$C$6)</f>
        <v>×</v>
      </c>
      <c r="T655" s="34" t="str">
        <f>IF(R655&amp;S655=計算リスト!$C$5&amp;計算リスト!$C$5,計算リスト!$C$5,計算リスト!$C$6)</f>
        <v>×</v>
      </c>
      <c r="U655" s="34">
        <f>IF(T655=計算リスト!$C$5,MIN($D$57,Q655*$D$54),0)</f>
        <v>0</v>
      </c>
    </row>
    <row r="656" spans="2:21" x14ac:dyDescent="0.15">
      <c r="B656" s="17">
        <f t="shared" si="106"/>
        <v>61729</v>
      </c>
      <c r="C656" s="34">
        <f t="shared" si="107"/>
        <v>-127</v>
      </c>
      <c r="D656" s="35">
        <f t="shared" si="131"/>
        <v>3.2000000000000002E-3</v>
      </c>
      <c r="E656" s="35" t="str">
        <f t="shared" si="141"/>
        <v/>
      </c>
      <c r="F656" s="35" t="str">
        <f t="shared" si="141"/>
        <v/>
      </c>
      <c r="G656" s="35" t="str">
        <f t="shared" si="141"/>
        <v/>
      </c>
      <c r="H656" s="35" t="str">
        <f t="shared" si="141"/>
        <v/>
      </c>
      <c r="I656" s="36" cm="1">
        <f t="array" ref="I656">_xlfn.IFS(H656&lt;&gt;"",H656,G656&lt;&gt;"",G656,F656&lt;&gt;"",F656,E656&lt;&gt;"",E656,D656&lt;&gt;"",D656)</f>
        <v>3.2000000000000002E-3</v>
      </c>
      <c r="J656" s="42">
        <f t="shared" si="132"/>
        <v>125854.55988056776</v>
      </c>
      <c r="K656" s="43" t="e">
        <f t="shared" si="134"/>
        <v>#NUM!</v>
      </c>
      <c r="L656" s="44" t="e">
        <f t="shared" si="135"/>
        <v>#NUM!</v>
      </c>
      <c r="M656" s="43" t="e">
        <f t="shared" si="136"/>
        <v>#NUM!</v>
      </c>
      <c r="N656" s="44" t="e">
        <f t="shared" si="137"/>
        <v>#NUM!</v>
      </c>
      <c r="O656" s="19" t="e">
        <f t="shared" si="138"/>
        <v>#NUM!</v>
      </c>
      <c r="P656" s="19">
        <f t="shared" si="139"/>
        <v>0</v>
      </c>
      <c r="Q656" s="45" t="e">
        <f t="shared" si="140"/>
        <v>#NUM!</v>
      </c>
      <c r="R656" s="34" t="str">
        <f>IF(MONTH(B656)=12,計算リスト!$C$5,計算リスト!$C$6)</f>
        <v>×</v>
      </c>
      <c r="S656" s="34" t="str">
        <f>IF(YEAR(B656)-YEAR($B$108)&lt;=$D$55,計算リスト!$C$5,計算リスト!$C$6)</f>
        <v>×</v>
      </c>
      <c r="T656" s="34" t="str">
        <f>IF(R656&amp;S656=計算リスト!$C$5&amp;計算リスト!$C$5,計算リスト!$C$5,計算リスト!$C$6)</f>
        <v>×</v>
      </c>
      <c r="U656" s="34">
        <f>IF(T656=計算リスト!$C$5,MIN($D$57,Q656*$D$54),0)</f>
        <v>0</v>
      </c>
    </row>
    <row r="657" spans="2:21" x14ac:dyDescent="0.15">
      <c r="B657" s="17">
        <f t="shared" si="106"/>
        <v>61760</v>
      </c>
      <c r="C657" s="34">
        <f t="shared" si="107"/>
        <v>-128</v>
      </c>
      <c r="D657" s="35">
        <f t="shared" si="131"/>
        <v>3.2000000000000002E-3</v>
      </c>
      <c r="E657" s="35" t="str">
        <f t="shared" si="141"/>
        <v/>
      </c>
      <c r="F657" s="35" t="str">
        <f t="shared" si="141"/>
        <v/>
      </c>
      <c r="G657" s="35" t="str">
        <f t="shared" si="141"/>
        <v/>
      </c>
      <c r="H657" s="35" t="str">
        <f t="shared" si="141"/>
        <v/>
      </c>
      <c r="I657" s="36" cm="1">
        <f t="array" ref="I657">_xlfn.IFS(H657&lt;&gt;"",H657,G657&lt;&gt;"",G657,F657&lt;&gt;"",F657,E657&lt;&gt;"",E657,D657&lt;&gt;"",D657)</f>
        <v>3.2000000000000002E-3</v>
      </c>
      <c r="J657" s="42">
        <f t="shared" si="132"/>
        <v>125854.55988056776</v>
      </c>
      <c r="K657" s="43" t="e">
        <f t="shared" si="134"/>
        <v>#NUM!</v>
      </c>
      <c r="L657" s="44" t="e">
        <f t="shared" si="135"/>
        <v>#NUM!</v>
      </c>
      <c r="M657" s="43" t="e">
        <f t="shared" si="136"/>
        <v>#NUM!</v>
      </c>
      <c r="N657" s="44" t="e">
        <f t="shared" si="137"/>
        <v>#NUM!</v>
      </c>
      <c r="O657" s="19" t="e">
        <f t="shared" si="138"/>
        <v>#NUM!</v>
      </c>
      <c r="P657" s="19">
        <f t="shared" si="139"/>
        <v>0</v>
      </c>
      <c r="Q657" s="45" t="e">
        <f t="shared" si="140"/>
        <v>#NUM!</v>
      </c>
      <c r="R657" s="34" t="str">
        <f>IF(MONTH(B657)=12,計算リスト!$C$5,計算リスト!$C$6)</f>
        <v>×</v>
      </c>
      <c r="S657" s="34" t="str">
        <f>IF(YEAR(B657)-YEAR($B$108)&lt;=$D$55,計算リスト!$C$5,計算リスト!$C$6)</f>
        <v>×</v>
      </c>
      <c r="T657" s="34" t="str">
        <f>IF(R657&amp;S657=計算リスト!$C$5&amp;計算リスト!$C$5,計算リスト!$C$5,計算リスト!$C$6)</f>
        <v>×</v>
      </c>
      <c r="U657" s="34">
        <f>IF(T657=計算リスト!$C$5,MIN($D$57,Q657*$D$54),0)</f>
        <v>0</v>
      </c>
    </row>
    <row r="658" spans="2:21" x14ac:dyDescent="0.15">
      <c r="B658" s="17">
        <f t="shared" si="106"/>
        <v>61788</v>
      </c>
      <c r="C658" s="34">
        <f t="shared" si="107"/>
        <v>-129</v>
      </c>
      <c r="D658" s="35">
        <f t="shared" si="131"/>
        <v>3.2000000000000002E-3</v>
      </c>
      <c r="E658" s="35" t="str">
        <f t="shared" si="141"/>
        <v/>
      </c>
      <c r="F658" s="35" t="str">
        <f t="shared" si="141"/>
        <v/>
      </c>
      <c r="G658" s="35" t="str">
        <f t="shared" si="141"/>
        <v/>
      </c>
      <c r="H658" s="35" t="str">
        <f t="shared" si="141"/>
        <v/>
      </c>
      <c r="I658" s="36" cm="1">
        <f t="array" ref="I658">_xlfn.IFS(H658&lt;&gt;"",H658,G658&lt;&gt;"",G658,F658&lt;&gt;"",F658,E658&lt;&gt;"",E658,D658&lt;&gt;"",D658)</f>
        <v>3.2000000000000002E-3</v>
      </c>
      <c r="J658" s="42">
        <f t="shared" si="132"/>
        <v>125854.55988056776</v>
      </c>
      <c r="K658" s="43" t="e">
        <f t="shared" si="134"/>
        <v>#NUM!</v>
      </c>
      <c r="L658" s="44" t="e">
        <f t="shared" si="135"/>
        <v>#NUM!</v>
      </c>
      <c r="M658" s="43" t="e">
        <f t="shared" si="136"/>
        <v>#NUM!</v>
      </c>
      <c r="N658" s="44" t="e">
        <f t="shared" si="137"/>
        <v>#NUM!</v>
      </c>
      <c r="O658" s="19" t="e">
        <f t="shared" si="138"/>
        <v>#NUM!</v>
      </c>
      <c r="P658" s="19">
        <f t="shared" si="139"/>
        <v>0</v>
      </c>
      <c r="Q658" s="45" t="e">
        <f t="shared" si="140"/>
        <v>#NUM!</v>
      </c>
      <c r="R658" s="34" t="str">
        <f>IF(MONTH(B658)=12,計算リスト!$C$5,計算リスト!$C$6)</f>
        <v>×</v>
      </c>
      <c r="S658" s="34" t="str">
        <f>IF(YEAR(B658)-YEAR($B$108)&lt;=$D$55,計算リスト!$C$5,計算リスト!$C$6)</f>
        <v>×</v>
      </c>
      <c r="T658" s="34" t="str">
        <f>IF(R658&amp;S658=計算リスト!$C$5&amp;計算リスト!$C$5,計算リスト!$C$5,計算リスト!$C$6)</f>
        <v>×</v>
      </c>
      <c r="U658" s="34">
        <f>IF(T658=計算リスト!$C$5,MIN($D$57,Q658*$D$54),0)</f>
        <v>0</v>
      </c>
    </row>
    <row r="659" spans="2:21" x14ac:dyDescent="0.15">
      <c r="B659" s="17">
        <f t="shared" si="106"/>
        <v>61819</v>
      </c>
      <c r="C659" s="34">
        <f t="shared" si="107"/>
        <v>-130</v>
      </c>
      <c r="D659" s="35">
        <f t="shared" si="131"/>
        <v>3.2000000000000002E-3</v>
      </c>
      <c r="E659" s="35" t="str">
        <f t="shared" si="141"/>
        <v/>
      </c>
      <c r="F659" s="35" t="str">
        <f t="shared" si="141"/>
        <v/>
      </c>
      <c r="G659" s="35" t="str">
        <f t="shared" si="141"/>
        <v/>
      </c>
      <c r="H659" s="35" t="str">
        <f t="shared" si="141"/>
        <v/>
      </c>
      <c r="I659" s="36" cm="1">
        <f t="array" ref="I659">_xlfn.IFS(H659&lt;&gt;"",H659,G659&lt;&gt;"",G659,F659&lt;&gt;"",F659,E659&lt;&gt;"",E659,D659&lt;&gt;"",D659)</f>
        <v>3.2000000000000002E-3</v>
      </c>
      <c r="J659" s="42">
        <f t="shared" si="132"/>
        <v>125854.55988056776</v>
      </c>
      <c r="K659" s="43" t="e">
        <f t="shared" si="134"/>
        <v>#NUM!</v>
      </c>
      <c r="L659" s="44" t="e">
        <f t="shared" si="135"/>
        <v>#NUM!</v>
      </c>
      <c r="M659" s="43" t="e">
        <f t="shared" si="136"/>
        <v>#NUM!</v>
      </c>
      <c r="N659" s="44" t="e">
        <f t="shared" si="137"/>
        <v>#NUM!</v>
      </c>
      <c r="O659" s="19" t="e">
        <f t="shared" si="138"/>
        <v>#NUM!</v>
      </c>
      <c r="P659" s="19">
        <f t="shared" si="139"/>
        <v>0</v>
      </c>
      <c r="Q659" s="45" t="e">
        <f t="shared" si="140"/>
        <v>#NUM!</v>
      </c>
      <c r="R659" s="34" t="str">
        <f>IF(MONTH(B659)=12,計算リスト!$C$5,計算リスト!$C$6)</f>
        <v>×</v>
      </c>
      <c r="S659" s="34" t="str">
        <f>IF(YEAR(B659)-YEAR($B$108)&lt;=$D$55,計算リスト!$C$5,計算リスト!$C$6)</f>
        <v>×</v>
      </c>
      <c r="T659" s="34" t="str">
        <f>IF(R659&amp;S659=計算リスト!$C$5&amp;計算リスト!$C$5,計算リスト!$C$5,計算リスト!$C$6)</f>
        <v>×</v>
      </c>
      <c r="U659" s="34">
        <f>IF(T659=計算リスト!$C$5,MIN($D$57,Q659*$D$54),0)</f>
        <v>0</v>
      </c>
    </row>
    <row r="660" spans="2:21" x14ac:dyDescent="0.15">
      <c r="B660" s="17">
        <f t="shared" si="106"/>
        <v>61849</v>
      </c>
      <c r="C660" s="34">
        <f t="shared" si="107"/>
        <v>-131</v>
      </c>
      <c r="D660" s="35">
        <f t="shared" si="131"/>
        <v>3.2000000000000002E-3</v>
      </c>
      <c r="E660" s="35" t="str">
        <f t="shared" si="141"/>
        <v/>
      </c>
      <c r="F660" s="35" t="str">
        <f t="shared" si="141"/>
        <v/>
      </c>
      <c r="G660" s="35" t="str">
        <f t="shared" si="141"/>
        <v/>
      </c>
      <c r="H660" s="35" t="str">
        <f t="shared" si="141"/>
        <v/>
      </c>
      <c r="I660" s="36" cm="1">
        <f t="array" ref="I660">_xlfn.IFS(H660&lt;&gt;"",H660,G660&lt;&gt;"",G660,F660&lt;&gt;"",F660,E660&lt;&gt;"",E660,D660&lt;&gt;"",D660)</f>
        <v>3.2000000000000002E-3</v>
      </c>
      <c r="J660" s="42">
        <f t="shared" si="132"/>
        <v>125854.55988056776</v>
      </c>
      <c r="K660" s="43" t="e">
        <f t="shared" si="134"/>
        <v>#NUM!</v>
      </c>
      <c r="L660" s="44" t="e">
        <f t="shared" si="135"/>
        <v>#NUM!</v>
      </c>
      <c r="M660" s="43" t="e">
        <f t="shared" si="136"/>
        <v>#NUM!</v>
      </c>
      <c r="N660" s="44" t="e">
        <f t="shared" si="137"/>
        <v>#NUM!</v>
      </c>
      <c r="O660" s="19" t="e">
        <f t="shared" si="138"/>
        <v>#NUM!</v>
      </c>
      <c r="P660" s="19">
        <f t="shared" si="139"/>
        <v>0</v>
      </c>
      <c r="Q660" s="45" t="e">
        <f t="shared" si="140"/>
        <v>#NUM!</v>
      </c>
      <c r="R660" s="34" t="str">
        <f>IF(MONTH(B660)=12,計算リスト!$C$5,計算リスト!$C$6)</f>
        <v>×</v>
      </c>
      <c r="S660" s="34" t="str">
        <f>IF(YEAR(B660)-YEAR($B$108)&lt;=$D$55,計算リスト!$C$5,計算リスト!$C$6)</f>
        <v>×</v>
      </c>
      <c r="T660" s="34" t="str">
        <f>IF(R660&amp;S660=計算リスト!$C$5&amp;計算リスト!$C$5,計算リスト!$C$5,計算リスト!$C$6)</f>
        <v>×</v>
      </c>
      <c r="U660" s="34">
        <f>IF(T660=計算リスト!$C$5,MIN($D$57,Q660*$D$54),0)</f>
        <v>0</v>
      </c>
    </row>
    <row r="661" spans="2:21" x14ac:dyDescent="0.15">
      <c r="B661" s="17">
        <f t="shared" si="106"/>
        <v>61880</v>
      </c>
      <c r="C661" s="34">
        <f t="shared" si="107"/>
        <v>-132</v>
      </c>
      <c r="D661" s="35">
        <f t="shared" si="131"/>
        <v>3.2000000000000002E-3</v>
      </c>
      <c r="E661" s="35" t="str">
        <f t="shared" si="141"/>
        <v/>
      </c>
      <c r="F661" s="35" t="str">
        <f t="shared" si="141"/>
        <v/>
      </c>
      <c r="G661" s="35" t="str">
        <f t="shared" si="141"/>
        <v/>
      </c>
      <c r="H661" s="35" t="str">
        <f t="shared" si="141"/>
        <v/>
      </c>
      <c r="I661" s="36" cm="1">
        <f t="array" ref="I661">_xlfn.IFS(H661&lt;&gt;"",H661,G661&lt;&gt;"",G661,F661&lt;&gt;"",F661,E661&lt;&gt;"",E661,D661&lt;&gt;"",D661)</f>
        <v>3.2000000000000002E-3</v>
      </c>
      <c r="J661" s="42">
        <f t="shared" si="132"/>
        <v>125854.55988056776</v>
      </c>
      <c r="K661" s="43" t="e">
        <f t="shared" si="134"/>
        <v>#NUM!</v>
      </c>
      <c r="L661" s="44" t="e">
        <f t="shared" si="135"/>
        <v>#NUM!</v>
      </c>
      <c r="M661" s="43" t="e">
        <f t="shared" si="136"/>
        <v>#NUM!</v>
      </c>
      <c r="N661" s="44" t="e">
        <f t="shared" si="137"/>
        <v>#NUM!</v>
      </c>
      <c r="O661" s="19" t="e">
        <f t="shared" si="138"/>
        <v>#NUM!</v>
      </c>
      <c r="P661" s="19">
        <f t="shared" si="139"/>
        <v>0</v>
      </c>
      <c r="Q661" s="45" t="e">
        <f t="shared" si="140"/>
        <v>#NUM!</v>
      </c>
      <c r="R661" s="34" t="str">
        <f>IF(MONTH(B661)=12,計算リスト!$C$5,計算リスト!$C$6)</f>
        <v>×</v>
      </c>
      <c r="S661" s="34" t="str">
        <f>IF(YEAR(B661)-YEAR($B$108)&lt;=$D$55,計算リスト!$C$5,計算リスト!$C$6)</f>
        <v>×</v>
      </c>
      <c r="T661" s="34" t="str">
        <f>IF(R661&amp;S661=計算リスト!$C$5&amp;計算リスト!$C$5,計算リスト!$C$5,計算リスト!$C$6)</f>
        <v>×</v>
      </c>
      <c r="U661" s="34">
        <f>IF(T661=計算リスト!$C$5,MIN($D$57,Q661*$D$54),0)</f>
        <v>0</v>
      </c>
    </row>
    <row r="662" spans="2:21" x14ac:dyDescent="0.15">
      <c r="B662" s="17">
        <f t="shared" si="106"/>
        <v>61910</v>
      </c>
      <c r="C662" s="34">
        <f t="shared" si="107"/>
        <v>-133</v>
      </c>
      <c r="D662" s="35">
        <f t="shared" si="131"/>
        <v>3.2000000000000002E-3</v>
      </c>
      <c r="E662" s="35" t="str">
        <f t="shared" si="141"/>
        <v/>
      </c>
      <c r="F662" s="35" t="str">
        <f t="shared" si="141"/>
        <v/>
      </c>
      <c r="G662" s="35" t="str">
        <f t="shared" si="141"/>
        <v/>
      </c>
      <c r="H662" s="35" t="str">
        <f t="shared" si="141"/>
        <v/>
      </c>
      <c r="I662" s="36" cm="1">
        <f t="array" ref="I662">_xlfn.IFS(H662&lt;&gt;"",H662,G662&lt;&gt;"",G662,F662&lt;&gt;"",F662,E662&lt;&gt;"",E662,D662&lt;&gt;"",D662)</f>
        <v>3.2000000000000002E-3</v>
      </c>
      <c r="J662" s="42">
        <f t="shared" si="132"/>
        <v>125854.55988056776</v>
      </c>
      <c r="K662" s="43" t="e">
        <f t="shared" si="134"/>
        <v>#NUM!</v>
      </c>
      <c r="L662" s="44" t="e">
        <f t="shared" si="135"/>
        <v>#NUM!</v>
      </c>
      <c r="M662" s="43" t="e">
        <f t="shared" si="136"/>
        <v>#NUM!</v>
      </c>
      <c r="N662" s="44" t="e">
        <f t="shared" si="137"/>
        <v>#NUM!</v>
      </c>
      <c r="O662" s="19" t="e">
        <f t="shared" si="138"/>
        <v>#NUM!</v>
      </c>
      <c r="P662" s="19">
        <f t="shared" si="139"/>
        <v>0</v>
      </c>
      <c r="Q662" s="45" t="e">
        <f t="shared" si="140"/>
        <v>#NUM!</v>
      </c>
      <c r="R662" s="34" t="str">
        <f>IF(MONTH(B662)=12,計算リスト!$C$5,計算リスト!$C$6)</f>
        <v>×</v>
      </c>
      <c r="S662" s="34" t="str">
        <f>IF(YEAR(B662)-YEAR($B$108)&lt;=$D$55,計算リスト!$C$5,計算リスト!$C$6)</f>
        <v>×</v>
      </c>
      <c r="T662" s="34" t="str">
        <f>IF(R662&amp;S662=計算リスト!$C$5&amp;計算リスト!$C$5,計算リスト!$C$5,計算リスト!$C$6)</f>
        <v>×</v>
      </c>
      <c r="U662" s="34">
        <f>IF(T662=計算リスト!$C$5,MIN($D$57,Q662*$D$54),0)</f>
        <v>0</v>
      </c>
    </row>
    <row r="663" spans="2:21" x14ac:dyDescent="0.15">
      <c r="B663" s="17">
        <f t="shared" si="106"/>
        <v>61941</v>
      </c>
      <c r="C663" s="34">
        <f t="shared" si="107"/>
        <v>-134</v>
      </c>
      <c r="D663" s="35">
        <f t="shared" si="131"/>
        <v>3.2000000000000002E-3</v>
      </c>
      <c r="E663" s="35" t="str">
        <f t="shared" si="141"/>
        <v/>
      </c>
      <c r="F663" s="35" t="str">
        <f t="shared" si="141"/>
        <v/>
      </c>
      <c r="G663" s="35" t="str">
        <f t="shared" si="141"/>
        <v/>
      </c>
      <c r="H663" s="35" t="str">
        <f t="shared" si="141"/>
        <v/>
      </c>
      <c r="I663" s="36" cm="1">
        <f t="array" ref="I663">_xlfn.IFS(H663&lt;&gt;"",H663,G663&lt;&gt;"",G663,F663&lt;&gt;"",F663,E663&lt;&gt;"",E663,D663&lt;&gt;"",D663)</f>
        <v>3.2000000000000002E-3</v>
      </c>
      <c r="J663" s="42">
        <f t="shared" si="132"/>
        <v>125854.55988056776</v>
      </c>
      <c r="K663" s="43" t="e">
        <f t="shared" si="134"/>
        <v>#NUM!</v>
      </c>
      <c r="L663" s="44" t="e">
        <f t="shared" si="135"/>
        <v>#NUM!</v>
      </c>
      <c r="M663" s="43" t="e">
        <f t="shared" si="136"/>
        <v>#NUM!</v>
      </c>
      <c r="N663" s="44" t="e">
        <f t="shared" si="137"/>
        <v>#NUM!</v>
      </c>
      <c r="O663" s="19" t="e">
        <f t="shared" si="138"/>
        <v>#NUM!</v>
      </c>
      <c r="P663" s="19">
        <f t="shared" si="139"/>
        <v>0</v>
      </c>
      <c r="Q663" s="45" t="e">
        <f t="shared" si="140"/>
        <v>#NUM!</v>
      </c>
      <c r="R663" s="34" t="str">
        <f>IF(MONTH(B663)=12,計算リスト!$C$5,計算リスト!$C$6)</f>
        <v>×</v>
      </c>
      <c r="S663" s="34" t="str">
        <f>IF(YEAR(B663)-YEAR($B$108)&lt;=$D$55,計算リスト!$C$5,計算リスト!$C$6)</f>
        <v>×</v>
      </c>
      <c r="T663" s="34" t="str">
        <f>IF(R663&amp;S663=計算リスト!$C$5&amp;計算リスト!$C$5,計算リスト!$C$5,計算リスト!$C$6)</f>
        <v>×</v>
      </c>
      <c r="U663" s="34">
        <f>IF(T663=計算リスト!$C$5,MIN($D$57,Q663*$D$54),0)</f>
        <v>0</v>
      </c>
    </row>
    <row r="664" spans="2:21" x14ac:dyDescent="0.15">
      <c r="B664" s="17">
        <f t="shared" si="106"/>
        <v>61972</v>
      </c>
      <c r="C664" s="34">
        <f t="shared" si="107"/>
        <v>-135</v>
      </c>
      <c r="D664" s="35">
        <f t="shared" si="131"/>
        <v>3.2000000000000002E-3</v>
      </c>
      <c r="E664" s="35" t="str">
        <f t="shared" si="141"/>
        <v/>
      </c>
      <c r="F664" s="35" t="str">
        <f t="shared" si="141"/>
        <v/>
      </c>
      <c r="G664" s="35" t="str">
        <f t="shared" si="141"/>
        <v/>
      </c>
      <c r="H664" s="35" t="str">
        <f t="shared" si="141"/>
        <v/>
      </c>
      <c r="I664" s="36" cm="1">
        <f t="array" ref="I664">_xlfn.IFS(H664&lt;&gt;"",H664,G664&lt;&gt;"",G664,F664&lt;&gt;"",F664,E664&lt;&gt;"",E664,D664&lt;&gt;"",D664)</f>
        <v>3.2000000000000002E-3</v>
      </c>
      <c r="J664" s="42">
        <f t="shared" si="132"/>
        <v>125854.55988056776</v>
      </c>
      <c r="K664" s="43" t="e">
        <f t="shared" si="134"/>
        <v>#NUM!</v>
      </c>
      <c r="L664" s="44" t="e">
        <f t="shared" si="135"/>
        <v>#NUM!</v>
      </c>
      <c r="M664" s="43" t="e">
        <f t="shared" si="136"/>
        <v>#NUM!</v>
      </c>
      <c r="N664" s="44" t="e">
        <f t="shared" si="137"/>
        <v>#NUM!</v>
      </c>
      <c r="O664" s="19" t="e">
        <f t="shared" si="138"/>
        <v>#NUM!</v>
      </c>
      <c r="P664" s="19">
        <f t="shared" si="139"/>
        <v>0</v>
      </c>
      <c r="Q664" s="45" t="e">
        <f t="shared" si="140"/>
        <v>#NUM!</v>
      </c>
      <c r="R664" s="34" t="str">
        <f>IF(MONTH(B664)=12,計算リスト!$C$5,計算リスト!$C$6)</f>
        <v>×</v>
      </c>
      <c r="S664" s="34" t="str">
        <f>IF(YEAR(B664)-YEAR($B$108)&lt;=$D$55,計算リスト!$C$5,計算リスト!$C$6)</f>
        <v>×</v>
      </c>
      <c r="T664" s="34" t="str">
        <f>IF(R664&amp;S664=計算リスト!$C$5&amp;計算リスト!$C$5,計算リスト!$C$5,計算リスト!$C$6)</f>
        <v>×</v>
      </c>
      <c r="U664" s="34">
        <f>IF(T664=計算リスト!$C$5,MIN($D$57,Q664*$D$54),0)</f>
        <v>0</v>
      </c>
    </row>
    <row r="665" spans="2:21" x14ac:dyDescent="0.15">
      <c r="B665" s="17">
        <f t="shared" si="106"/>
        <v>62002</v>
      </c>
      <c r="C665" s="34">
        <f t="shared" si="107"/>
        <v>-136</v>
      </c>
      <c r="D665" s="35">
        <f t="shared" si="131"/>
        <v>3.2000000000000002E-3</v>
      </c>
      <c r="E665" s="35" t="str">
        <f t="shared" si="141"/>
        <v/>
      </c>
      <c r="F665" s="35" t="str">
        <f t="shared" si="141"/>
        <v/>
      </c>
      <c r="G665" s="35" t="str">
        <f t="shared" si="141"/>
        <v/>
      </c>
      <c r="H665" s="35" t="str">
        <f t="shared" si="141"/>
        <v/>
      </c>
      <c r="I665" s="36" cm="1">
        <f t="array" ref="I665">_xlfn.IFS(H665&lt;&gt;"",H665,G665&lt;&gt;"",G665,F665&lt;&gt;"",F665,E665&lt;&gt;"",E665,D665&lt;&gt;"",D665)</f>
        <v>3.2000000000000002E-3</v>
      </c>
      <c r="J665" s="42">
        <f t="shared" si="132"/>
        <v>125854.55988056776</v>
      </c>
      <c r="K665" s="43" t="e">
        <f t="shared" si="134"/>
        <v>#NUM!</v>
      </c>
      <c r="L665" s="44" t="e">
        <f t="shared" si="135"/>
        <v>#NUM!</v>
      </c>
      <c r="M665" s="43" t="e">
        <f t="shared" si="136"/>
        <v>#NUM!</v>
      </c>
      <c r="N665" s="44" t="e">
        <f t="shared" si="137"/>
        <v>#NUM!</v>
      </c>
      <c r="O665" s="19" t="e">
        <f t="shared" si="138"/>
        <v>#NUM!</v>
      </c>
      <c r="P665" s="19">
        <f t="shared" si="139"/>
        <v>0</v>
      </c>
      <c r="Q665" s="45" t="e">
        <f t="shared" si="140"/>
        <v>#NUM!</v>
      </c>
      <c r="R665" s="34" t="str">
        <f>IF(MONTH(B665)=12,計算リスト!$C$5,計算リスト!$C$6)</f>
        <v>×</v>
      </c>
      <c r="S665" s="34" t="str">
        <f>IF(YEAR(B665)-YEAR($B$108)&lt;=$D$55,計算リスト!$C$5,計算リスト!$C$6)</f>
        <v>×</v>
      </c>
      <c r="T665" s="34" t="str">
        <f>IF(R665&amp;S665=計算リスト!$C$5&amp;計算リスト!$C$5,計算リスト!$C$5,計算リスト!$C$6)</f>
        <v>×</v>
      </c>
      <c r="U665" s="34">
        <f>IF(T665=計算リスト!$C$5,MIN($D$57,Q665*$D$54),0)</f>
        <v>0</v>
      </c>
    </row>
    <row r="666" spans="2:21" x14ac:dyDescent="0.15">
      <c r="B666" s="17">
        <f t="shared" si="106"/>
        <v>62033</v>
      </c>
      <c r="C666" s="34">
        <f t="shared" si="107"/>
        <v>-137</v>
      </c>
      <c r="D666" s="35">
        <f t="shared" si="131"/>
        <v>3.2000000000000002E-3</v>
      </c>
      <c r="E666" s="35" t="str">
        <f t="shared" si="141"/>
        <v/>
      </c>
      <c r="F666" s="35" t="str">
        <f t="shared" si="141"/>
        <v/>
      </c>
      <c r="G666" s="35" t="str">
        <f t="shared" si="141"/>
        <v/>
      </c>
      <c r="H666" s="35" t="str">
        <f t="shared" si="141"/>
        <v/>
      </c>
      <c r="I666" s="36" cm="1">
        <f t="array" ref="I666">_xlfn.IFS(H666&lt;&gt;"",H666,G666&lt;&gt;"",G666,F666&lt;&gt;"",F666,E666&lt;&gt;"",E666,D666&lt;&gt;"",D666)</f>
        <v>3.2000000000000002E-3</v>
      </c>
      <c r="J666" s="42">
        <f t="shared" si="132"/>
        <v>125854.55988056776</v>
      </c>
      <c r="K666" s="43" t="e">
        <f t="shared" si="134"/>
        <v>#NUM!</v>
      </c>
      <c r="L666" s="44" t="e">
        <f t="shared" si="135"/>
        <v>#NUM!</v>
      </c>
      <c r="M666" s="43" t="e">
        <f t="shared" si="136"/>
        <v>#NUM!</v>
      </c>
      <c r="N666" s="44" t="e">
        <f t="shared" si="137"/>
        <v>#NUM!</v>
      </c>
      <c r="O666" s="19" t="e">
        <f t="shared" si="138"/>
        <v>#NUM!</v>
      </c>
      <c r="P666" s="19">
        <f t="shared" si="139"/>
        <v>0</v>
      </c>
      <c r="Q666" s="45" t="e">
        <f t="shared" si="140"/>
        <v>#NUM!</v>
      </c>
      <c r="R666" s="34" t="str">
        <f>IF(MONTH(B666)=12,計算リスト!$C$5,計算リスト!$C$6)</f>
        <v>×</v>
      </c>
      <c r="S666" s="34" t="str">
        <f>IF(YEAR(B666)-YEAR($B$108)&lt;=$D$55,計算リスト!$C$5,計算リスト!$C$6)</f>
        <v>×</v>
      </c>
      <c r="T666" s="34" t="str">
        <f>IF(R666&amp;S666=計算リスト!$C$5&amp;計算リスト!$C$5,計算リスト!$C$5,計算リスト!$C$6)</f>
        <v>×</v>
      </c>
      <c r="U666" s="34">
        <f>IF(T666=計算リスト!$C$5,MIN($D$57,Q666*$D$54),0)</f>
        <v>0</v>
      </c>
    </row>
    <row r="667" spans="2:21" x14ac:dyDescent="0.15">
      <c r="B667" s="17">
        <f t="shared" si="106"/>
        <v>62063</v>
      </c>
      <c r="C667" s="34">
        <f t="shared" si="107"/>
        <v>-138</v>
      </c>
      <c r="D667" s="35">
        <f t="shared" si="131"/>
        <v>3.2000000000000002E-3</v>
      </c>
      <c r="E667" s="35" t="str">
        <f t="shared" si="141"/>
        <v/>
      </c>
      <c r="F667" s="35" t="str">
        <f t="shared" si="141"/>
        <v/>
      </c>
      <c r="G667" s="35" t="str">
        <f t="shared" si="141"/>
        <v/>
      </c>
      <c r="H667" s="35" t="str">
        <f t="shared" si="141"/>
        <v/>
      </c>
      <c r="I667" s="36" cm="1">
        <f t="array" ref="I667">_xlfn.IFS(H667&lt;&gt;"",H667,G667&lt;&gt;"",G667,F667&lt;&gt;"",F667,E667&lt;&gt;"",E667,D667&lt;&gt;"",D667)</f>
        <v>3.2000000000000002E-3</v>
      </c>
      <c r="J667" s="42">
        <f t="shared" si="132"/>
        <v>125854.55988056776</v>
      </c>
      <c r="K667" s="43" t="e">
        <f t="shared" si="134"/>
        <v>#NUM!</v>
      </c>
      <c r="L667" s="44" t="e">
        <f t="shared" si="135"/>
        <v>#NUM!</v>
      </c>
      <c r="M667" s="43" t="e">
        <f t="shared" si="136"/>
        <v>#NUM!</v>
      </c>
      <c r="N667" s="44" t="e">
        <f t="shared" si="137"/>
        <v>#NUM!</v>
      </c>
      <c r="O667" s="19" t="e">
        <f t="shared" si="138"/>
        <v>#NUM!</v>
      </c>
      <c r="P667" s="19">
        <f t="shared" si="139"/>
        <v>0</v>
      </c>
      <c r="Q667" s="45" t="e">
        <f t="shared" si="140"/>
        <v>#NUM!</v>
      </c>
      <c r="R667" s="34" t="str">
        <f>IF(MONTH(B667)=12,計算リスト!$C$5,計算リスト!$C$6)</f>
        <v>○</v>
      </c>
      <c r="S667" s="34" t="str">
        <f>IF(YEAR(B667)-YEAR($B$108)&lt;=$D$55,計算リスト!$C$5,計算リスト!$C$6)</f>
        <v>×</v>
      </c>
      <c r="T667" s="34" t="str">
        <f>IF(R667&amp;S667=計算リスト!$C$5&amp;計算リスト!$C$5,計算リスト!$C$5,計算リスト!$C$6)</f>
        <v>×</v>
      </c>
      <c r="U667" s="34">
        <f>IF(T667=計算リスト!$C$5,MIN($D$57,Q667*$D$54),0)</f>
        <v>0</v>
      </c>
    </row>
    <row r="668" spans="2:21" x14ac:dyDescent="0.15">
      <c r="B668" s="17">
        <f t="shared" si="106"/>
        <v>62094</v>
      </c>
      <c r="C668" s="34">
        <f t="shared" si="107"/>
        <v>-139</v>
      </c>
      <c r="D668" s="35">
        <f t="shared" si="131"/>
        <v>3.2000000000000002E-3</v>
      </c>
      <c r="E668" s="35" t="str">
        <f t="shared" ref="E668:H687" si="142">IF(F$36&lt;&gt;"",IF($B668&gt;=F$36,F$41,""),"")</f>
        <v/>
      </c>
      <c r="F668" s="35" t="str">
        <f t="shared" si="142"/>
        <v/>
      </c>
      <c r="G668" s="35" t="str">
        <f t="shared" si="142"/>
        <v/>
      </c>
      <c r="H668" s="35" t="str">
        <f t="shared" si="142"/>
        <v/>
      </c>
      <c r="I668" s="36" cm="1">
        <f t="array" ref="I668">_xlfn.IFS(H668&lt;&gt;"",H668,G668&lt;&gt;"",G668,F668&lt;&gt;"",F668,E668&lt;&gt;"",E668,D668&lt;&gt;"",D668)</f>
        <v>3.2000000000000002E-3</v>
      </c>
      <c r="J668" s="42">
        <f t="shared" si="132"/>
        <v>125854.55988056776</v>
      </c>
      <c r="K668" s="43" t="e">
        <f t="shared" si="134"/>
        <v>#NUM!</v>
      </c>
      <c r="L668" s="44" t="e">
        <f t="shared" si="135"/>
        <v>#NUM!</v>
      </c>
      <c r="M668" s="43" t="e">
        <f t="shared" si="136"/>
        <v>#NUM!</v>
      </c>
      <c r="N668" s="44" t="e">
        <f t="shared" si="137"/>
        <v>#NUM!</v>
      </c>
      <c r="O668" s="19" t="e">
        <f t="shared" si="138"/>
        <v>#NUM!</v>
      </c>
      <c r="P668" s="19">
        <f t="shared" si="139"/>
        <v>0</v>
      </c>
      <c r="Q668" s="45" t="e">
        <f t="shared" si="140"/>
        <v>#NUM!</v>
      </c>
      <c r="R668" s="34" t="str">
        <f>IF(MONTH(B668)=12,計算リスト!$C$5,計算リスト!$C$6)</f>
        <v>×</v>
      </c>
      <c r="S668" s="34" t="str">
        <f>IF(YEAR(B668)-YEAR($B$108)&lt;=$D$55,計算リスト!$C$5,計算リスト!$C$6)</f>
        <v>×</v>
      </c>
      <c r="T668" s="34" t="str">
        <f>IF(R668&amp;S668=計算リスト!$C$5&amp;計算リスト!$C$5,計算リスト!$C$5,計算リスト!$C$6)</f>
        <v>×</v>
      </c>
      <c r="U668" s="34">
        <f>IF(T668=計算リスト!$C$5,MIN($D$57,Q668*$D$54),0)</f>
        <v>0</v>
      </c>
    </row>
    <row r="669" spans="2:21" x14ac:dyDescent="0.15">
      <c r="B669" s="17">
        <f t="shared" si="106"/>
        <v>62125</v>
      </c>
      <c r="C669" s="34">
        <f t="shared" si="107"/>
        <v>-140</v>
      </c>
      <c r="D669" s="35">
        <f t="shared" si="131"/>
        <v>3.2000000000000002E-3</v>
      </c>
      <c r="E669" s="35" t="str">
        <f t="shared" si="142"/>
        <v/>
      </c>
      <c r="F669" s="35" t="str">
        <f t="shared" si="142"/>
        <v/>
      </c>
      <c r="G669" s="35" t="str">
        <f t="shared" si="142"/>
        <v/>
      </c>
      <c r="H669" s="35" t="str">
        <f t="shared" si="142"/>
        <v/>
      </c>
      <c r="I669" s="36" cm="1">
        <f t="array" ref="I669">_xlfn.IFS(H669&lt;&gt;"",H669,G669&lt;&gt;"",G669,F669&lt;&gt;"",F669,E669&lt;&gt;"",E669,D669&lt;&gt;"",D669)</f>
        <v>3.2000000000000002E-3</v>
      </c>
      <c r="J669" s="42">
        <f t="shared" si="132"/>
        <v>125854.55988056776</v>
      </c>
      <c r="K669" s="43" t="e">
        <f t="shared" si="134"/>
        <v>#NUM!</v>
      </c>
      <c r="L669" s="44" t="e">
        <f t="shared" si="135"/>
        <v>#NUM!</v>
      </c>
      <c r="M669" s="43" t="e">
        <f t="shared" si="136"/>
        <v>#NUM!</v>
      </c>
      <c r="N669" s="44" t="e">
        <f t="shared" si="137"/>
        <v>#NUM!</v>
      </c>
      <c r="O669" s="19" t="e">
        <f t="shared" si="138"/>
        <v>#NUM!</v>
      </c>
      <c r="P669" s="19">
        <f t="shared" si="139"/>
        <v>0</v>
      </c>
      <c r="Q669" s="45" t="e">
        <f t="shared" si="140"/>
        <v>#NUM!</v>
      </c>
      <c r="R669" s="34" t="str">
        <f>IF(MONTH(B669)=12,計算リスト!$C$5,計算リスト!$C$6)</f>
        <v>×</v>
      </c>
      <c r="S669" s="34" t="str">
        <f>IF(YEAR(B669)-YEAR($B$108)&lt;=$D$55,計算リスト!$C$5,計算リスト!$C$6)</f>
        <v>×</v>
      </c>
      <c r="T669" s="34" t="str">
        <f>IF(R669&amp;S669=計算リスト!$C$5&amp;計算リスト!$C$5,計算リスト!$C$5,計算リスト!$C$6)</f>
        <v>×</v>
      </c>
      <c r="U669" s="34">
        <f>IF(T669=計算リスト!$C$5,MIN($D$57,Q669*$D$54),0)</f>
        <v>0</v>
      </c>
    </row>
    <row r="670" spans="2:21" x14ac:dyDescent="0.15">
      <c r="B670" s="17">
        <f t="shared" si="106"/>
        <v>62153</v>
      </c>
      <c r="C670" s="34">
        <f t="shared" si="107"/>
        <v>-141</v>
      </c>
      <c r="D670" s="35">
        <f t="shared" si="131"/>
        <v>3.2000000000000002E-3</v>
      </c>
      <c r="E670" s="35" t="str">
        <f t="shared" si="142"/>
        <v/>
      </c>
      <c r="F670" s="35" t="str">
        <f t="shared" si="142"/>
        <v/>
      </c>
      <c r="G670" s="35" t="str">
        <f t="shared" si="142"/>
        <v/>
      </c>
      <c r="H670" s="35" t="str">
        <f t="shared" si="142"/>
        <v/>
      </c>
      <c r="I670" s="36" cm="1">
        <f t="array" ref="I670">_xlfn.IFS(H670&lt;&gt;"",H670,G670&lt;&gt;"",G670,F670&lt;&gt;"",F670,E670&lt;&gt;"",E670,D670&lt;&gt;"",D670)</f>
        <v>3.2000000000000002E-3</v>
      </c>
      <c r="J670" s="42">
        <f t="shared" si="132"/>
        <v>125854.55988056776</v>
      </c>
      <c r="K670" s="43" t="e">
        <f t="shared" si="134"/>
        <v>#NUM!</v>
      </c>
      <c r="L670" s="44" t="e">
        <f t="shared" si="135"/>
        <v>#NUM!</v>
      </c>
      <c r="M670" s="43" t="e">
        <f t="shared" si="136"/>
        <v>#NUM!</v>
      </c>
      <c r="N670" s="44" t="e">
        <f t="shared" si="137"/>
        <v>#NUM!</v>
      </c>
      <c r="O670" s="19" t="e">
        <f t="shared" si="138"/>
        <v>#NUM!</v>
      </c>
      <c r="P670" s="19">
        <f t="shared" si="139"/>
        <v>0</v>
      </c>
      <c r="Q670" s="45" t="e">
        <f t="shared" si="140"/>
        <v>#NUM!</v>
      </c>
      <c r="R670" s="34" t="str">
        <f>IF(MONTH(B670)=12,計算リスト!$C$5,計算リスト!$C$6)</f>
        <v>×</v>
      </c>
      <c r="S670" s="34" t="str">
        <f>IF(YEAR(B670)-YEAR($B$108)&lt;=$D$55,計算リスト!$C$5,計算リスト!$C$6)</f>
        <v>×</v>
      </c>
      <c r="T670" s="34" t="str">
        <f>IF(R670&amp;S670=計算リスト!$C$5&amp;計算リスト!$C$5,計算リスト!$C$5,計算リスト!$C$6)</f>
        <v>×</v>
      </c>
      <c r="U670" s="34">
        <f>IF(T670=計算リスト!$C$5,MIN($D$57,Q670*$D$54),0)</f>
        <v>0</v>
      </c>
    </row>
    <row r="671" spans="2:21" x14ac:dyDescent="0.15">
      <c r="B671" s="17">
        <f t="shared" si="106"/>
        <v>62184</v>
      </c>
      <c r="C671" s="34">
        <f t="shared" si="107"/>
        <v>-142</v>
      </c>
      <c r="D671" s="35">
        <f t="shared" si="131"/>
        <v>3.2000000000000002E-3</v>
      </c>
      <c r="E671" s="35" t="str">
        <f t="shared" si="142"/>
        <v/>
      </c>
      <c r="F671" s="35" t="str">
        <f t="shared" si="142"/>
        <v/>
      </c>
      <c r="G671" s="35" t="str">
        <f t="shared" si="142"/>
        <v/>
      </c>
      <c r="H671" s="35" t="str">
        <f t="shared" si="142"/>
        <v/>
      </c>
      <c r="I671" s="36" cm="1">
        <f t="array" ref="I671">_xlfn.IFS(H671&lt;&gt;"",H671,G671&lt;&gt;"",G671,F671&lt;&gt;"",F671,E671&lt;&gt;"",E671,D671&lt;&gt;"",D671)</f>
        <v>3.2000000000000002E-3</v>
      </c>
      <c r="J671" s="42">
        <f t="shared" si="132"/>
        <v>125854.55988056776</v>
      </c>
      <c r="K671" s="43" t="e">
        <f t="shared" si="134"/>
        <v>#NUM!</v>
      </c>
      <c r="L671" s="44" t="e">
        <f t="shared" si="135"/>
        <v>#NUM!</v>
      </c>
      <c r="M671" s="43" t="e">
        <f t="shared" si="136"/>
        <v>#NUM!</v>
      </c>
      <c r="N671" s="44" t="e">
        <f t="shared" si="137"/>
        <v>#NUM!</v>
      </c>
      <c r="O671" s="19" t="e">
        <f t="shared" si="138"/>
        <v>#NUM!</v>
      </c>
      <c r="P671" s="19">
        <f t="shared" si="139"/>
        <v>0</v>
      </c>
      <c r="Q671" s="45" t="e">
        <f t="shared" si="140"/>
        <v>#NUM!</v>
      </c>
      <c r="R671" s="34" t="str">
        <f>IF(MONTH(B671)=12,計算リスト!$C$5,計算リスト!$C$6)</f>
        <v>×</v>
      </c>
      <c r="S671" s="34" t="str">
        <f>IF(YEAR(B671)-YEAR($B$108)&lt;=$D$55,計算リスト!$C$5,計算リスト!$C$6)</f>
        <v>×</v>
      </c>
      <c r="T671" s="34" t="str">
        <f>IF(R671&amp;S671=計算リスト!$C$5&amp;計算リスト!$C$5,計算リスト!$C$5,計算リスト!$C$6)</f>
        <v>×</v>
      </c>
      <c r="U671" s="34">
        <f>IF(T671=計算リスト!$C$5,MIN($D$57,Q671*$D$54),0)</f>
        <v>0</v>
      </c>
    </row>
    <row r="672" spans="2:21" x14ac:dyDescent="0.15">
      <c r="B672" s="17">
        <f t="shared" si="106"/>
        <v>62214</v>
      </c>
      <c r="C672" s="34">
        <f t="shared" si="107"/>
        <v>-143</v>
      </c>
      <c r="D672" s="35">
        <f t="shared" si="131"/>
        <v>3.2000000000000002E-3</v>
      </c>
      <c r="E672" s="35" t="str">
        <f t="shared" si="142"/>
        <v/>
      </c>
      <c r="F672" s="35" t="str">
        <f t="shared" si="142"/>
        <v/>
      </c>
      <c r="G672" s="35" t="str">
        <f t="shared" si="142"/>
        <v/>
      </c>
      <c r="H672" s="35" t="str">
        <f t="shared" si="142"/>
        <v/>
      </c>
      <c r="I672" s="36" cm="1">
        <f t="array" ref="I672">_xlfn.IFS(H672&lt;&gt;"",H672,G672&lt;&gt;"",G672,F672&lt;&gt;"",F672,E672&lt;&gt;"",E672,D672&lt;&gt;"",D672)</f>
        <v>3.2000000000000002E-3</v>
      </c>
      <c r="J672" s="42">
        <f t="shared" si="132"/>
        <v>125854.55988056776</v>
      </c>
      <c r="K672" s="43" t="e">
        <f t="shared" si="134"/>
        <v>#NUM!</v>
      </c>
      <c r="L672" s="44" t="e">
        <f t="shared" si="135"/>
        <v>#NUM!</v>
      </c>
      <c r="M672" s="43" t="e">
        <f t="shared" si="136"/>
        <v>#NUM!</v>
      </c>
      <c r="N672" s="44" t="e">
        <f t="shared" si="137"/>
        <v>#NUM!</v>
      </c>
      <c r="O672" s="19" t="e">
        <f t="shared" si="138"/>
        <v>#NUM!</v>
      </c>
      <c r="P672" s="19">
        <f t="shared" si="139"/>
        <v>0</v>
      </c>
      <c r="Q672" s="45" t="e">
        <f t="shared" si="140"/>
        <v>#NUM!</v>
      </c>
      <c r="R672" s="34" t="str">
        <f>IF(MONTH(B672)=12,計算リスト!$C$5,計算リスト!$C$6)</f>
        <v>×</v>
      </c>
      <c r="S672" s="34" t="str">
        <f>IF(YEAR(B672)-YEAR($B$108)&lt;=$D$55,計算リスト!$C$5,計算リスト!$C$6)</f>
        <v>×</v>
      </c>
      <c r="T672" s="34" t="str">
        <f>IF(R672&amp;S672=計算リスト!$C$5&amp;計算リスト!$C$5,計算リスト!$C$5,計算リスト!$C$6)</f>
        <v>×</v>
      </c>
      <c r="U672" s="34">
        <f>IF(T672=計算リスト!$C$5,MIN($D$57,Q672*$D$54),0)</f>
        <v>0</v>
      </c>
    </row>
    <row r="673" spans="2:21" x14ac:dyDescent="0.15">
      <c r="B673" s="17">
        <f t="shared" si="106"/>
        <v>62245</v>
      </c>
      <c r="C673" s="34">
        <f t="shared" si="107"/>
        <v>-144</v>
      </c>
      <c r="D673" s="35">
        <f t="shared" si="131"/>
        <v>3.2000000000000002E-3</v>
      </c>
      <c r="E673" s="35" t="str">
        <f t="shared" si="142"/>
        <v/>
      </c>
      <c r="F673" s="35" t="str">
        <f t="shared" si="142"/>
        <v/>
      </c>
      <c r="G673" s="35" t="str">
        <f t="shared" si="142"/>
        <v/>
      </c>
      <c r="H673" s="35" t="str">
        <f t="shared" si="142"/>
        <v/>
      </c>
      <c r="I673" s="36" cm="1">
        <f t="array" ref="I673">_xlfn.IFS(H673&lt;&gt;"",H673,G673&lt;&gt;"",G673,F673&lt;&gt;"",F673,E673&lt;&gt;"",E673,D673&lt;&gt;"",D673)</f>
        <v>3.2000000000000002E-3</v>
      </c>
      <c r="J673" s="42">
        <f t="shared" si="132"/>
        <v>125854.55988056776</v>
      </c>
      <c r="K673" s="43" t="e">
        <f t="shared" si="134"/>
        <v>#NUM!</v>
      </c>
      <c r="L673" s="44" t="e">
        <f t="shared" si="135"/>
        <v>#NUM!</v>
      </c>
      <c r="M673" s="43" t="e">
        <f t="shared" si="136"/>
        <v>#NUM!</v>
      </c>
      <c r="N673" s="44" t="e">
        <f t="shared" si="137"/>
        <v>#NUM!</v>
      </c>
      <c r="O673" s="19" t="e">
        <f t="shared" si="138"/>
        <v>#NUM!</v>
      </c>
      <c r="P673" s="19">
        <f t="shared" si="139"/>
        <v>0</v>
      </c>
      <c r="Q673" s="45" t="e">
        <f t="shared" si="140"/>
        <v>#NUM!</v>
      </c>
      <c r="R673" s="34" t="str">
        <f>IF(MONTH(B673)=12,計算リスト!$C$5,計算リスト!$C$6)</f>
        <v>×</v>
      </c>
      <c r="S673" s="34" t="str">
        <f>IF(YEAR(B673)-YEAR($B$108)&lt;=$D$55,計算リスト!$C$5,計算リスト!$C$6)</f>
        <v>×</v>
      </c>
      <c r="T673" s="34" t="str">
        <f>IF(R673&amp;S673=計算リスト!$C$5&amp;計算リスト!$C$5,計算リスト!$C$5,計算リスト!$C$6)</f>
        <v>×</v>
      </c>
      <c r="U673" s="34">
        <f>IF(T673=計算リスト!$C$5,MIN($D$57,Q673*$D$54),0)</f>
        <v>0</v>
      </c>
    </row>
    <row r="674" spans="2:21" x14ac:dyDescent="0.15">
      <c r="B674" s="17">
        <f t="shared" si="106"/>
        <v>62275</v>
      </c>
      <c r="C674" s="34">
        <f t="shared" si="107"/>
        <v>-145</v>
      </c>
      <c r="D674" s="35">
        <f t="shared" si="131"/>
        <v>3.2000000000000002E-3</v>
      </c>
      <c r="E674" s="35" t="str">
        <f t="shared" si="142"/>
        <v/>
      </c>
      <c r="F674" s="35" t="str">
        <f t="shared" si="142"/>
        <v/>
      </c>
      <c r="G674" s="35" t="str">
        <f t="shared" si="142"/>
        <v/>
      </c>
      <c r="H674" s="35" t="str">
        <f t="shared" si="142"/>
        <v/>
      </c>
      <c r="I674" s="36" cm="1">
        <f t="array" ref="I674">_xlfn.IFS(H674&lt;&gt;"",H674,G674&lt;&gt;"",G674,F674&lt;&gt;"",F674,E674&lt;&gt;"",E674,D674&lt;&gt;"",D674)</f>
        <v>3.2000000000000002E-3</v>
      </c>
      <c r="J674" s="42">
        <f t="shared" si="132"/>
        <v>125854.55988056776</v>
      </c>
      <c r="K674" s="43" t="e">
        <f t="shared" si="134"/>
        <v>#NUM!</v>
      </c>
      <c r="L674" s="44" t="e">
        <f t="shared" si="135"/>
        <v>#NUM!</v>
      </c>
      <c r="M674" s="43" t="e">
        <f t="shared" si="136"/>
        <v>#NUM!</v>
      </c>
      <c r="N674" s="44" t="e">
        <f t="shared" si="137"/>
        <v>#NUM!</v>
      </c>
      <c r="O674" s="19" t="e">
        <f t="shared" si="138"/>
        <v>#NUM!</v>
      </c>
      <c r="P674" s="19">
        <f t="shared" si="139"/>
        <v>0</v>
      </c>
      <c r="Q674" s="45" t="e">
        <f t="shared" si="140"/>
        <v>#NUM!</v>
      </c>
      <c r="R674" s="34" t="str">
        <f>IF(MONTH(B674)=12,計算リスト!$C$5,計算リスト!$C$6)</f>
        <v>×</v>
      </c>
      <c r="S674" s="34" t="str">
        <f>IF(YEAR(B674)-YEAR($B$108)&lt;=$D$55,計算リスト!$C$5,計算リスト!$C$6)</f>
        <v>×</v>
      </c>
      <c r="T674" s="34" t="str">
        <f>IF(R674&amp;S674=計算リスト!$C$5&amp;計算リスト!$C$5,計算リスト!$C$5,計算リスト!$C$6)</f>
        <v>×</v>
      </c>
      <c r="U674" s="34">
        <f>IF(T674=計算リスト!$C$5,MIN($D$57,Q674*$D$54),0)</f>
        <v>0</v>
      </c>
    </row>
    <row r="675" spans="2:21" x14ac:dyDescent="0.15">
      <c r="B675" s="17">
        <f t="shared" si="106"/>
        <v>62306</v>
      </c>
      <c r="C675" s="34">
        <f t="shared" si="107"/>
        <v>-146</v>
      </c>
      <c r="D675" s="35">
        <f t="shared" si="131"/>
        <v>3.2000000000000002E-3</v>
      </c>
      <c r="E675" s="35" t="str">
        <f t="shared" si="142"/>
        <v/>
      </c>
      <c r="F675" s="35" t="str">
        <f t="shared" si="142"/>
        <v/>
      </c>
      <c r="G675" s="35" t="str">
        <f t="shared" si="142"/>
        <v/>
      </c>
      <c r="H675" s="35" t="str">
        <f t="shared" si="142"/>
        <v/>
      </c>
      <c r="I675" s="36" cm="1">
        <f t="array" ref="I675">_xlfn.IFS(H675&lt;&gt;"",H675,G675&lt;&gt;"",G675,F675&lt;&gt;"",F675,E675&lt;&gt;"",E675,D675&lt;&gt;"",D675)</f>
        <v>3.2000000000000002E-3</v>
      </c>
      <c r="J675" s="42">
        <f t="shared" si="132"/>
        <v>125854.55988056776</v>
      </c>
      <c r="K675" s="43" t="e">
        <f t="shared" si="134"/>
        <v>#NUM!</v>
      </c>
      <c r="L675" s="44" t="e">
        <f t="shared" si="135"/>
        <v>#NUM!</v>
      </c>
      <c r="M675" s="43" t="e">
        <f t="shared" si="136"/>
        <v>#NUM!</v>
      </c>
      <c r="N675" s="44" t="e">
        <f t="shared" si="137"/>
        <v>#NUM!</v>
      </c>
      <c r="O675" s="19" t="e">
        <f t="shared" si="138"/>
        <v>#NUM!</v>
      </c>
      <c r="P675" s="19">
        <f t="shared" si="139"/>
        <v>0</v>
      </c>
      <c r="Q675" s="45" t="e">
        <f t="shared" si="140"/>
        <v>#NUM!</v>
      </c>
      <c r="R675" s="34" t="str">
        <f>IF(MONTH(B675)=12,計算リスト!$C$5,計算リスト!$C$6)</f>
        <v>×</v>
      </c>
      <c r="S675" s="34" t="str">
        <f>IF(YEAR(B675)-YEAR($B$108)&lt;=$D$55,計算リスト!$C$5,計算リスト!$C$6)</f>
        <v>×</v>
      </c>
      <c r="T675" s="34" t="str">
        <f>IF(R675&amp;S675=計算リスト!$C$5&amp;計算リスト!$C$5,計算リスト!$C$5,計算リスト!$C$6)</f>
        <v>×</v>
      </c>
      <c r="U675" s="34">
        <f>IF(T675=計算リスト!$C$5,MIN($D$57,Q675*$D$54),0)</f>
        <v>0</v>
      </c>
    </row>
    <row r="676" spans="2:21" x14ac:dyDescent="0.15">
      <c r="B676" s="17">
        <f t="shared" si="106"/>
        <v>62337</v>
      </c>
      <c r="C676" s="34">
        <f t="shared" si="107"/>
        <v>-147</v>
      </c>
      <c r="D676" s="35">
        <f t="shared" si="131"/>
        <v>3.2000000000000002E-3</v>
      </c>
      <c r="E676" s="35" t="str">
        <f t="shared" si="142"/>
        <v/>
      </c>
      <c r="F676" s="35" t="str">
        <f t="shared" si="142"/>
        <v/>
      </c>
      <c r="G676" s="35" t="str">
        <f t="shared" si="142"/>
        <v/>
      </c>
      <c r="H676" s="35" t="str">
        <f t="shared" si="142"/>
        <v/>
      </c>
      <c r="I676" s="36" cm="1">
        <f t="array" ref="I676">_xlfn.IFS(H676&lt;&gt;"",H676,G676&lt;&gt;"",G676,F676&lt;&gt;"",F676,E676&lt;&gt;"",E676,D676&lt;&gt;"",D676)</f>
        <v>3.2000000000000002E-3</v>
      </c>
      <c r="J676" s="42">
        <f t="shared" si="132"/>
        <v>125854.55988056776</v>
      </c>
      <c r="K676" s="43" t="e">
        <f t="shared" si="134"/>
        <v>#NUM!</v>
      </c>
      <c r="L676" s="44" t="e">
        <f t="shared" si="135"/>
        <v>#NUM!</v>
      </c>
      <c r="M676" s="43" t="e">
        <f t="shared" si="136"/>
        <v>#NUM!</v>
      </c>
      <c r="N676" s="44" t="e">
        <f t="shared" si="137"/>
        <v>#NUM!</v>
      </c>
      <c r="O676" s="19" t="e">
        <f t="shared" si="138"/>
        <v>#NUM!</v>
      </c>
      <c r="P676" s="19">
        <f t="shared" si="139"/>
        <v>0</v>
      </c>
      <c r="Q676" s="45" t="e">
        <f t="shared" si="140"/>
        <v>#NUM!</v>
      </c>
      <c r="R676" s="34" t="str">
        <f>IF(MONTH(B676)=12,計算リスト!$C$5,計算リスト!$C$6)</f>
        <v>×</v>
      </c>
      <c r="S676" s="34" t="str">
        <f>IF(YEAR(B676)-YEAR($B$108)&lt;=$D$55,計算リスト!$C$5,計算リスト!$C$6)</f>
        <v>×</v>
      </c>
      <c r="T676" s="34" t="str">
        <f>IF(R676&amp;S676=計算リスト!$C$5&amp;計算リスト!$C$5,計算リスト!$C$5,計算リスト!$C$6)</f>
        <v>×</v>
      </c>
      <c r="U676" s="34">
        <f>IF(T676=計算リスト!$C$5,MIN($D$57,Q676*$D$54),0)</f>
        <v>0</v>
      </c>
    </row>
    <row r="677" spans="2:21" x14ac:dyDescent="0.15">
      <c r="B677" s="17">
        <f t="shared" si="106"/>
        <v>62367</v>
      </c>
      <c r="C677" s="34">
        <f t="shared" si="107"/>
        <v>-148</v>
      </c>
      <c r="D677" s="35">
        <f t="shared" si="131"/>
        <v>3.2000000000000002E-3</v>
      </c>
      <c r="E677" s="35" t="str">
        <f t="shared" si="142"/>
        <v/>
      </c>
      <c r="F677" s="35" t="str">
        <f t="shared" si="142"/>
        <v/>
      </c>
      <c r="G677" s="35" t="str">
        <f t="shared" si="142"/>
        <v/>
      </c>
      <c r="H677" s="35" t="str">
        <f t="shared" si="142"/>
        <v/>
      </c>
      <c r="I677" s="36" cm="1">
        <f t="array" ref="I677">_xlfn.IFS(H677&lt;&gt;"",H677,G677&lt;&gt;"",G677,F677&lt;&gt;"",F677,E677&lt;&gt;"",E677,D677&lt;&gt;"",D677)</f>
        <v>3.2000000000000002E-3</v>
      </c>
      <c r="J677" s="42">
        <f t="shared" si="132"/>
        <v>125854.55988056776</v>
      </c>
      <c r="K677" s="43" t="e">
        <f t="shared" si="134"/>
        <v>#NUM!</v>
      </c>
      <c r="L677" s="44" t="e">
        <f t="shared" si="135"/>
        <v>#NUM!</v>
      </c>
      <c r="M677" s="43" t="e">
        <f t="shared" si="136"/>
        <v>#NUM!</v>
      </c>
      <c r="N677" s="44" t="e">
        <f t="shared" si="137"/>
        <v>#NUM!</v>
      </c>
      <c r="O677" s="19" t="e">
        <f t="shared" si="138"/>
        <v>#NUM!</v>
      </c>
      <c r="P677" s="19">
        <f t="shared" si="139"/>
        <v>0</v>
      </c>
      <c r="Q677" s="45" t="e">
        <f t="shared" si="140"/>
        <v>#NUM!</v>
      </c>
      <c r="R677" s="34" t="str">
        <f>IF(MONTH(B677)=12,計算リスト!$C$5,計算リスト!$C$6)</f>
        <v>×</v>
      </c>
      <c r="S677" s="34" t="str">
        <f>IF(YEAR(B677)-YEAR($B$108)&lt;=$D$55,計算リスト!$C$5,計算リスト!$C$6)</f>
        <v>×</v>
      </c>
      <c r="T677" s="34" t="str">
        <f>IF(R677&amp;S677=計算リスト!$C$5&amp;計算リスト!$C$5,計算リスト!$C$5,計算リスト!$C$6)</f>
        <v>×</v>
      </c>
      <c r="U677" s="34">
        <f>IF(T677=計算リスト!$C$5,MIN($D$57,Q677*$D$54),0)</f>
        <v>0</v>
      </c>
    </row>
    <row r="678" spans="2:21" x14ac:dyDescent="0.15">
      <c r="B678" s="17">
        <f t="shared" si="106"/>
        <v>62398</v>
      </c>
      <c r="C678" s="34">
        <f t="shared" si="107"/>
        <v>-149</v>
      </c>
      <c r="D678" s="35">
        <f t="shared" si="131"/>
        <v>3.2000000000000002E-3</v>
      </c>
      <c r="E678" s="35" t="str">
        <f t="shared" si="142"/>
        <v/>
      </c>
      <c r="F678" s="35" t="str">
        <f t="shared" si="142"/>
        <v/>
      </c>
      <c r="G678" s="35" t="str">
        <f t="shared" si="142"/>
        <v/>
      </c>
      <c r="H678" s="35" t="str">
        <f t="shared" si="142"/>
        <v/>
      </c>
      <c r="I678" s="36" cm="1">
        <f t="array" ref="I678">_xlfn.IFS(H678&lt;&gt;"",H678,G678&lt;&gt;"",G678,F678&lt;&gt;"",F678,E678&lt;&gt;"",E678,D678&lt;&gt;"",D678)</f>
        <v>3.2000000000000002E-3</v>
      </c>
      <c r="J678" s="42">
        <f t="shared" si="132"/>
        <v>125854.55988056776</v>
      </c>
      <c r="K678" s="43" t="e">
        <f t="shared" si="134"/>
        <v>#NUM!</v>
      </c>
      <c r="L678" s="44" t="e">
        <f t="shared" si="135"/>
        <v>#NUM!</v>
      </c>
      <c r="M678" s="43" t="e">
        <f t="shared" si="136"/>
        <v>#NUM!</v>
      </c>
      <c r="N678" s="44" t="e">
        <f t="shared" si="137"/>
        <v>#NUM!</v>
      </c>
      <c r="O678" s="19" t="e">
        <f t="shared" si="138"/>
        <v>#NUM!</v>
      </c>
      <c r="P678" s="19">
        <f t="shared" si="139"/>
        <v>0</v>
      </c>
      <c r="Q678" s="45" t="e">
        <f t="shared" si="140"/>
        <v>#NUM!</v>
      </c>
      <c r="R678" s="34" t="str">
        <f>IF(MONTH(B678)=12,計算リスト!$C$5,計算リスト!$C$6)</f>
        <v>×</v>
      </c>
      <c r="S678" s="34" t="str">
        <f>IF(YEAR(B678)-YEAR($B$108)&lt;=$D$55,計算リスト!$C$5,計算リスト!$C$6)</f>
        <v>×</v>
      </c>
      <c r="T678" s="34" t="str">
        <f>IF(R678&amp;S678=計算リスト!$C$5&amp;計算リスト!$C$5,計算リスト!$C$5,計算リスト!$C$6)</f>
        <v>×</v>
      </c>
      <c r="U678" s="34">
        <f>IF(T678=計算リスト!$C$5,MIN($D$57,Q678*$D$54),0)</f>
        <v>0</v>
      </c>
    </row>
    <row r="679" spans="2:21" x14ac:dyDescent="0.15">
      <c r="B679" s="17">
        <f t="shared" si="106"/>
        <v>62428</v>
      </c>
      <c r="C679" s="34">
        <f t="shared" si="107"/>
        <v>-150</v>
      </c>
      <c r="D679" s="35">
        <f t="shared" si="131"/>
        <v>3.2000000000000002E-3</v>
      </c>
      <c r="E679" s="35" t="str">
        <f t="shared" si="142"/>
        <v/>
      </c>
      <c r="F679" s="35" t="str">
        <f t="shared" si="142"/>
        <v/>
      </c>
      <c r="G679" s="35" t="str">
        <f t="shared" si="142"/>
        <v/>
      </c>
      <c r="H679" s="35" t="str">
        <f t="shared" si="142"/>
        <v/>
      </c>
      <c r="I679" s="36" cm="1">
        <f t="array" ref="I679">_xlfn.IFS(H679&lt;&gt;"",H679,G679&lt;&gt;"",G679,F679&lt;&gt;"",F679,E679&lt;&gt;"",E679,D679&lt;&gt;"",D679)</f>
        <v>3.2000000000000002E-3</v>
      </c>
      <c r="J679" s="42">
        <f t="shared" si="132"/>
        <v>125854.55988056776</v>
      </c>
      <c r="K679" s="43" t="e">
        <f t="shared" si="134"/>
        <v>#NUM!</v>
      </c>
      <c r="L679" s="44" t="e">
        <f t="shared" si="135"/>
        <v>#NUM!</v>
      </c>
      <c r="M679" s="43" t="e">
        <f t="shared" si="136"/>
        <v>#NUM!</v>
      </c>
      <c r="N679" s="44" t="e">
        <f t="shared" si="137"/>
        <v>#NUM!</v>
      </c>
      <c r="O679" s="19" t="e">
        <f t="shared" si="138"/>
        <v>#NUM!</v>
      </c>
      <c r="P679" s="19">
        <f t="shared" si="139"/>
        <v>0</v>
      </c>
      <c r="Q679" s="45" t="e">
        <f t="shared" si="140"/>
        <v>#NUM!</v>
      </c>
      <c r="R679" s="34" t="str">
        <f>IF(MONTH(B679)=12,計算リスト!$C$5,計算リスト!$C$6)</f>
        <v>○</v>
      </c>
      <c r="S679" s="34" t="str">
        <f>IF(YEAR(B679)-YEAR($B$108)&lt;=$D$55,計算リスト!$C$5,計算リスト!$C$6)</f>
        <v>×</v>
      </c>
      <c r="T679" s="34" t="str">
        <f>IF(R679&amp;S679=計算リスト!$C$5&amp;計算リスト!$C$5,計算リスト!$C$5,計算リスト!$C$6)</f>
        <v>×</v>
      </c>
      <c r="U679" s="34">
        <f>IF(T679=計算リスト!$C$5,MIN($D$57,Q679*$D$54),0)</f>
        <v>0</v>
      </c>
    </row>
    <row r="680" spans="2:21" x14ac:dyDescent="0.15">
      <c r="B680" s="17">
        <f t="shared" si="106"/>
        <v>62459</v>
      </c>
      <c r="C680" s="34">
        <f t="shared" si="107"/>
        <v>-151</v>
      </c>
      <c r="D680" s="35">
        <f t="shared" si="131"/>
        <v>3.2000000000000002E-3</v>
      </c>
      <c r="E680" s="35" t="str">
        <f t="shared" si="142"/>
        <v/>
      </c>
      <c r="F680" s="35" t="str">
        <f t="shared" si="142"/>
        <v/>
      </c>
      <c r="G680" s="35" t="str">
        <f t="shared" si="142"/>
        <v/>
      </c>
      <c r="H680" s="35" t="str">
        <f t="shared" si="142"/>
        <v/>
      </c>
      <c r="I680" s="36" cm="1">
        <f t="array" ref="I680">_xlfn.IFS(H680&lt;&gt;"",H680,G680&lt;&gt;"",G680,F680&lt;&gt;"",F680,E680&lt;&gt;"",E680,D680&lt;&gt;"",D680)</f>
        <v>3.2000000000000002E-3</v>
      </c>
      <c r="J680" s="42">
        <f t="shared" si="132"/>
        <v>125854.55988056776</v>
      </c>
      <c r="K680" s="43" t="e">
        <f t="shared" si="134"/>
        <v>#NUM!</v>
      </c>
      <c r="L680" s="44" t="e">
        <f t="shared" si="135"/>
        <v>#NUM!</v>
      </c>
      <c r="M680" s="43" t="e">
        <f t="shared" si="136"/>
        <v>#NUM!</v>
      </c>
      <c r="N680" s="44" t="e">
        <f t="shared" si="137"/>
        <v>#NUM!</v>
      </c>
      <c r="O680" s="19" t="e">
        <f t="shared" si="138"/>
        <v>#NUM!</v>
      </c>
      <c r="P680" s="19">
        <f t="shared" si="139"/>
        <v>0</v>
      </c>
      <c r="Q680" s="45" t="e">
        <f t="shared" si="140"/>
        <v>#NUM!</v>
      </c>
      <c r="R680" s="34" t="str">
        <f>IF(MONTH(B680)=12,計算リスト!$C$5,計算リスト!$C$6)</f>
        <v>×</v>
      </c>
      <c r="S680" s="34" t="str">
        <f>IF(YEAR(B680)-YEAR($B$108)&lt;=$D$55,計算リスト!$C$5,計算リスト!$C$6)</f>
        <v>×</v>
      </c>
      <c r="T680" s="34" t="str">
        <f>IF(R680&amp;S680=計算リスト!$C$5&amp;計算リスト!$C$5,計算リスト!$C$5,計算リスト!$C$6)</f>
        <v>×</v>
      </c>
      <c r="U680" s="34">
        <f>IF(T680=計算リスト!$C$5,MIN($D$57,Q680*$D$54),0)</f>
        <v>0</v>
      </c>
    </row>
    <row r="681" spans="2:21" x14ac:dyDescent="0.15">
      <c r="B681" s="17">
        <f t="shared" si="106"/>
        <v>62490</v>
      </c>
      <c r="C681" s="34">
        <f t="shared" si="107"/>
        <v>-152</v>
      </c>
      <c r="D681" s="35">
        <f t="shared" si="131"/>
        <v>3.2000000000000002E-3</v>
      </c>
      <c r="E681" s="35" t="str">
        <f t="shared" si="142"/>
        <v/>
      </c>
      <c r="F681" s="35" t="str">
        <f t="shared" si="142"/>
        <v/>
      </c>
      <c r="G681" s="35" t="str">
        <f t="shared" si="142"/>
        <v/>
      </c>
      <c r="H681" s="35" t="str">
        <f t="shared" si="142"/>
        <v/>
      </c>
      <c r="I681" s="36" cm="1">
        <f t="array" ref="I681">_xlfn.IFS(H681&lt;&gt;"",H681,G681&lt;&gt;"",G681,F681&lt;&gt;"",F681,E681&lt;&gt;"",E681,D681&lt;&gt;"",D681)</f>
        <v>3.2000000000000002E-3</v>
      </c>
      <c r="J681" s="42">
        <f t="shared" si="132"/>
        <v>125854.55988056776</v>
      </c>
      <c r="K681" s="43" t="e">
        <f t="shared" si="134"/>
        <v>#NUM!</v>
      </c>
      <c r="L681" s="44" t="e">
        <f t="shared" si="135"/>
        <v>#NUM!</v>
      </c>
      <c r="M681" s="43" t="e">
        <f t="shared" si="136"/>
        <v>#NUM!</v>
      </c>
      <c r="N681" s="44" t="e">
        <f t="shared" si="137"/>
        <v>#NUM!</v>
      </c>
      <c r="O681" s="19" t="e">
        <f t="shared" si="138"/>
        <v>#NUM!</v>
      </c>
      <c r="P681" s="19">
        <f t="shared" si="139"/>
        <v>0</v>
      </c>
      <c r="Q681" s="45" t="e">
        <f t="shared" si="140"/>
        <v>#NUM!</v>
      </c>
      <c r="R681" s="34" t="str">
        <f>IF(MONTH(B681)=12,計算リスト!$C$5,計算リスト!$C$6)</f>
        <v>×</v>
      </c>
      <c r="S681" s="34" t="str">
        <f>IF(YEAR(B681)-YEAR($B$108)&lt;=$D$55,計算リスト!$C$5,計算リスト!$C$6)</f>
        <v>×</v>
      </c>
      <c r="T681" s="34" t="str">
        <f>IF(R681&amp;S681=計算リスト!$C$5&amp;計算リスト!$C$5,計算リスト!$C$5,計算リスト!$C$6)</f>
        <v>×</v>
      </c>
      <c r="U681" s="34">
        <f>IF(T681=計算リスト!$C$5,MIN($D$57,Q681*$D$54),0)</f>
        <v>0</v>
      </c>
    </row>
    <row r="682" spans="2:21" x14ac:dyDescent="0.15">
      <c r="B682" s="17">
        <f t="shared" si="106"/>
        <v>62518</v>
      </c>
      <c r="C682" s="34">
        <f t="shared" si="107"/>
        <v>-153</v>
      </c>
      <c r="D682" s="35">
        <f t="shared" si="131"/>
        <v>3.2000000000000002E-3</v>
      </c>
      <c r="E682" s="35" t="str">
        <f t="shared" si="142"/>
        <v/>
      </c>
      <c r="F682" s="35" t="str">
        <f t="shared" si="142"/>
        <v/>
      </c>
      <c r="G682" s="35" t="str">
        <f t="shared" si="142"/>
        <v/>
      </c>
      <c r="H682" s="35" t="str">
        <f t="shared" si="142"/>
        <v/>
      </c>
      <c r="I682" s="36" cm="1">
        <f t="array" ref="I682">_xlfn.IFS(H682&lt;&gt;"",H682,G682&lt;&gt;"",G682,F682&lt;&gt;"",F682,E682&lt;&gt;"",E682,D682&lt;&gt;"",D682)</f>
        <v>3.2000000000000002E-3</v>
      </c>
      <c r="J682" s="42">
        <f t="shared" si="132"/>
        <v>125854.55988056776</v>
      </c>
      <c r="K682" s="43" t="e">
        <f t="shared" si="134"/>
        <v>#NUM!</v>
      </c>
      <c r="L682" s="44" t="e">
        <f t="shared" si="135"/>
        <v>#NUM!</v>
      </c>
      <c r="M682" s="43" t="e">
        <f t="shared" si="136"/>
        <v>#NUM!</v>
      </c>
      <c r="N682" s="44" t="e">
        <f t="shared" si="137"/>
        <v>#NUM!</v>
      </c>
      <c r="O682" s="19" t="e">
        <f t="shared" si="138"/>
        <v>#NUM!</v>
      </c>
      <c r="P682" s="19">
        <f t="shared" si="139"/>
        <v>0</v>
      </c>
      <c r="Q682" s="45" t="e">
        <f t="shared" si="140"/>
        <v>#NUM!</v>
      </c>
      <c r="R682" s="34" t="str">
        <f>IF(MONTH(B682)=12,計算リスト!$C$5,計算リスト!$C$6)</f>
        <v>×</v>
      </c>
      <c r="S682" s="34" t="str">
        <f>IF(YEAR(B682)-YEAR($B$108)&lt;=$D$55,計算リスト!$C$5,計算リスト!$C$6)</f>
        <v>×</v>
      </c>
      <c r="T682" s="34" t="str">
        <f>IF(R682&amp;S682=計算リスト!$C$5&amp;計算リスト!$C$5,計算リスト!$C$5,計算リスト!$C$6)</f>
        <v>×</v>
      </c>
      <c r="U682" s="34">
        <f>IF(T682=計算リスト!$C$5,MIN($D$57,Q682*$D$54),0)</f>
        <v>0</v>
      </c>
    </row>
    <row r="683" spans="2:21" x14ac:dyDescent="0.15">
      <c r="B683" s="17">
        <f t="shared" si="106"/>
        <v>62549</v>
      </c>
      <c r="C683" s="34">
        <f t="shared" si="107"/>
        <v>-154</v>
      </c>
      <c r="D683" s="35">
        <f t="shared" si="131"/>
        <v>3.2000000000000002E-3</v>
      </c>
      <c r="E683" s="35" t="str">
        <f t="shared" si="142"/>
        <v/>
      </c>
      <c r="F683" s="35" t="str">
        <f t="shared" si="142"/>
        <v/>
      </c>
      <c r="G683" s="35" t="str">
        <f t="shared" si="142"/>
        <v/>
      </c>
      <c r="H683" s="35" t="str">
        <f t="shared" si="142"/>
        <v/>
      </c>
      <c r="I683" s="36" cm="1">
        <f t="array" ref="I683">_xlfn.IFS(H683&lt;&gt;"",H683,G683&lt;&gt;"",G683,F683&lt;&gt;"",F683,E683&lt;&gt;"",E683,D683&lt;&gt;"",D683)</f>
        <v>3.2000000000000002E-3</v>
      </c>
      <c r="J683" s="42">
        <f t="shared" si="132"/>
        <v>125854.55988056776</v>
      </c>
      <c r="K683" s="43" t="e">
        <f t="shared" si="134"/>
        <v>#NUM!</v>
      </c>
      <c r="L683" s="44" t="e">
        <f t="shared" si="135"/>
        <v>#NUM!</v>
      </c>
      <c r="M683" s="43" t="e">
        <f t="shared" si="136"/>
        <v>#NUM!</v>
      </c>
      <c r="N683" s="44" t="e">
        <f t="shared" si="137"/>
        <v>#NUM!</v>
      </c>
      <c r="O683" s="19" t="e">
        <f t="shared" si="138"/>
        <v>#NUM!</v>
      </c>
      <c r="P683" s="19">
        <f t="shared" si="139"/>
        <v>0</v>
      </c>
      <c r="Q683" s="45" t="e">
        <f t="shared" si="140"/>
        <v>#NUM!</v>
      </c>
      <c r="R683" s="34" t="str">
        <f>IF(MONTH(B683)=12,計算リスト!$C$5,計算リスト!$C$6)</f>
        <v>×</v>
      </c>
      <c r="S683" s="34" t="str">
        <f>IF(YEAR(B683)-YEAR($B$108)&lt;=$D$55,計算リスト!$C$5,計算リスト!$C$6)</f>
        <v>×</v>
      </c>
      <c r="T683" s="34" t="str">
        <f>IF(R683&amp;S683=計算リスト!$C$5&amp;計算リスト!$C$5,計算リスト!$C$5,計算リスト!$C$6)</f>
        <v>×</v>
      </c>
      <c r="U683" s="34">
        <f>IF(T683=計算リスト!$C$5,MIN($D$57,Q683*$D$54),0)</f>
        <v>0</v>
      </c>
    </row>
    <row r="684" spans="2:21" x14ac:dyDescent="0.15">
      <c r="B684" s="17">
        <f t="shared" si="106"/>
        <v>62579</v>
      </c>
      <c r="C684" s="34">
        <f t="shared" si="107"/>
        <v>-155</v>
      </c>
      <c r="D684" s="35">
        <f t="shared" si="131"/>
        <v>3.2000000000000002E-3</v>
      </c>
      <c r="E684" s="35" t="str">
        <f t="shared" si="142"/>
        <v/>
      </c>
      <c r="F684" s="35" t="str">
        <f t="shared" si="142"/>
        <v/>
      </c>
      <c r="G684" s="35" t="str">
        <f t="shared" si="142"/>
        <v/>
      </c>
      <c r="H684" s="35" t="str">
        <f t="shared" si="142"/>
        <v/>
      </c>
      <c r="I684" s="36" cm="1">
        <f t="array" ref="I684">_xlfn.IFS(H684&lt;&gt;"",H684,G684&lt;&gt;"",G684,F684&lt;&gt;"",F684,E684&lt;&gt;"",E684,D684&lt;&gt;"",D684)</f>
        <v>3.2000000000000002E-3</v>
      </c>
      <c r="J684" s="42">
        <f t="shared" si="132"/>
        <v>125854.55988056776</v>
      </c>
      <c r="K684" s="43" t="e">
        <f t="shared" si="134"/>
        <v>#NUM!</v>
      </c>
      <c r="L684" s="44" t="e">
        <f t="shared" si="135"/>
        <v>#NUM!</v>
      </c>
      <c r="M684" s="43" t="e">
        <f t="shared" si="136"/>
        <v>#NUM!</v>
      </c>
      <c r="N684" s="44" t="e">
        <f t="shared" si="137"/>
        <v>#NUM!</v>
      </c>
      <c r="O684" s="19" t="e">
        <f t="shared" si="138"/>
        <v>#NUM!</v>
      </c>
      <c r="P684" s="19">
        <f t="shared" si="139"/>
        <v>0</v>
      </c>
      <c r="Q684" s="45" t="e">
        <f t="shared" si="140"/>
        <v>#NUM!</v>
      </c>
      <c r="R684" s="34" t="str">
        <f>IF(MONTH(B684)=12,計算リスト!$C$5,計算リスト!$C$6)</f>
        <v>×</v>
      </c>
      <c r="S684" s="34" t="str">
        <f>IF(YEAR(B684)-YEAR($B$108)&lt;=$D$55,計算リスト!$C$5,計算リスト!$C$6)</f>
        <v>×</v>
      </c>
      <c r="T684" s="34" t="str">
        <f>IF(R684&amp;S684=計算リスト!$C$5&amp;計算リスト!$C$5,計算リスト!$C$5,計算リスト!$C$6)</f>
        <v>×</v>
      </c>
      <c r="U684" s="34">
        <f>IF(T684=計算リスト!$C$5,MIN($D$57,Q684*$D$54),0)</f>
        <v>0</v>
      </c>
    </row>
    <row r="685" spans="2:21" x14ac:dyDescent="0.15">
      <c r="B685" s="17">
        <f t="shared" si="106"/>
        <v>62610</v>
      </c>
      <c r="C685" s="34">
        <f t="shared" si="107"/>
        <v>-156</v>
      </c>
      <c r="D685" s="35">
        <f t="shared" ref="D685:D708" si="143">IF(E$36&lt;&gt;"",IF($B685&gt;=E$36,E$41,""),"")</f>
        <v>3.2000000000000002E-3</v>
      </c>
      <c r="E685" s="35" t="str">
        <f t="shared" si="142"/>
        <v/>
      </c>
      <c r="F685" s="35" t="str">
        <f t="shared" si="142"/>
        <v/>
      </c>
      <c r="G685" s="35" t="str">
        <f t="shared" si="142"/>
        <v/>
      </c>
      <c r="H685" s="35" t="str">
        <f t="shared" si="142"/>
        <v/>
      </c>
      <c r="I685" s="36" cm="1">
        <f t="array" ref="I685">_xlfn.IFS(H685&lt;&gt;"",H685,G685&lt;&gt;"",G685,F685&lt;&gt;"",F685,E685&lt;&gt;"",E685,D685&lt;&gt;"",D685)</f>
        <v>3.2000000000000002E-3</v>
      </c>
      <c r="J685" s="42">
        <f t="shared" ref="J685:J708" si="144">_xlfn.IFS(P684=0,IFERROR(_xlfn.IFS(B685=$F$38,$F$44,B685=$G$38,$G$44,B685=$H$38,$H$44,B685=$I$38,$I$44),J684),P684&gt;0,HLOOKUP(B684,$E$64:$O$69,6))</f>
        <v>125854.55988056776</v>
      </c>
      <c r="K685" s="43" t="e">
        <f t="shared" si="134"/>
        <v>#NUM!</v>
      </c>
      <c r="L685" s="44" t="e">
        <f t="shared" si="135"/>
        <v>#NUM!</v>
      </c>
      <c r="M685" s="43" t="e">
        <f t="shared" si="136"/>
        <v>#NUM!</v>
      </c>
      <c r="N685" s="44" t="e">
        <f t="shared" si="137"/>
        <v>#NUM!</v>
      </c>
      <c r="O685" s="19" t="e">
        <f t="shared" si="138"/>
        <v>#NUM!</v>
      </c>
      <c r="P685" s="19">
        <f t="shared" si="139"/>
        <v>0</v>
      </c>
      <c r="Q685" s="45" t="e">
        <f t="shared" si="140"/>
        <v>#NUM!</v>
      </c>
      <c r="R685" s="34" t="str">
        <f>IF(MONTH(B685)=12,計算リスト!$C$5,計算リスト!$C$6)</f>
        <v>×</v>
      </c>
      <c r="S685" s="34" t="str">
        <f>IF(YEAR(B685)-YEAR($B$108)&lt;=$D$55,計算リスト!$C$5,計算リスト!$C$6)</f>
        <v>×</v>
      </c>
      <c r="T685" s="34" t="str">
        <f>IF(R685&amp;S685=計算リスト!$C$5&amp;計算リスト!$C$5,計算リスト!$C$5,計算リスト!$C$6)</f>
        <v>×</v>
      </c>
      <c r="U685" s="34">
        <f>IF(T685=計算リスト!$C$5,MIN($D$57,Q685*$D$54),0)</f>
        <v>0</v>
      </c>
    </row>
    <row r="686" spans="2:21" x14ac:dyDescent="0.15">
      <c r="B686" s="17">
        <f t="shared" si="106"/>
        <v>62640</v>
      </c>
      <c r="C686" s="34">
        <f t="shared" si="107"/>
        <v>-157</v>
      </c>
      <c r="D686" s="35">
        <f t="shared" si="143"/>
        <v>3.2000000000000002E-3</v>
      </c>
      <c r="E686" s="35" t="str">
        <f t="shared" si="142"/>
        <v/>
      </c>
      <c r="F686" s="35" t="str">
        <f t="shared" si="142"/>
        <v/>
      </c>
      <c r="G686" s="35" t="str">
        <f t="shared" si="142"/>
        <v/>
      </c>
      <c r="H686" s="35" t="str">
        <f t="shared" si="142"/>
        <v/>
      </c>
      <c r="I686" s="36" cm="1">
        <f t="array" ref="I686">_xlfn.IFS(H686&lt;&gt;"",H686,G686&lt;&gt;"",G686,F686&lt;&gt;"",F686,E686&lt;&gt;"",E686,D686&lt;&gt;"",D686)</f>
        <v>3.2000000000000002E-3</v>
      </c>
      <c r="J686" s="42">
        <f t="shared" si="144"/>
        <v>125854.55988056776</v>
      </c>
      <c r="K686" s="43" t="e">
        <f t="shared" si="134"/>
        <v>#NUM!</v>
      </c>
      <c r="L686" s="44" t="e">
        <f t="shared" si="135"/>
        <v>#NUM!</v>
      </c>
      <c r="M686" s="43" t="e">
        <f t="shared" si="136"/>
        <v>#NUM!</v>
      </c>
      <c r="N686" s="44" t="e">
        <f t="shared" si="137"/>
        <v>#NUM!</v>
      </c>
      <c r="O686" s="19" t="e">
        <f t="shared" si="138"/>
        <v>#NUM!</v>
      </c>
      <c r="P686" s="19">
        <f t="shared" si="139"/>
        <v>0</v>
      </c>
      <c r="Q686" s="45" t="e">
        <f t="shared" si="140"/>
        <v>#NUM!</v>
      </c>
      <c r="R686" s="34" t="str">
        <f>IF(MONTH(B686)=12,計算リスト!$C$5,計算リスト!$C$6)</f>
        <v>×</v>
      </c>
      <c r="S686" s="34" t="str">
        <f>IF(YEAR(B686)-YEAR($B$108)&lt;=$D$55,計算リスト!$C$5,計算リスト!$C$6)</f>
        <v>×</v>
      </c>
      <c r="T686" s="34" t="str">
        <f>IF(R686&amp;S686=計算リスト!$C$5&amp;計算リスト!$C$5,計算リスト!$C$5,計算リスト!$C$6)</f>
        <v>×</v>
      </c>
      <c r="U686" s="34">
        <f>IF(T686=計算リスト!$C$5,MIN($D$57,Q686*$D$54),0)</f>
        <v>0</v>
      </c>
    </row>
    <row r="687" spans="2:21" x14ac:dyDescent="0.15">
      <c r="B687" s="17">
        <f t="shared" si="106"/>
        <v>62671</v>
      </c>
      <c r="C687" s="34">
        <f t="shared" si="107"/>
        <v>-158</v>
      </c>
      <c r="D687" s="35">
        <f t="shared" si="143"/>
        <v>3.2000000000000002E-3</v>
      </c>
      <c r="E687" s="35" t="str">
        <f t="shared" si="142"/>
        <v/>
      </c>
      <c r="F687" s="35" t="str">
        <f t="shared" si="142"/>
        <v/>
      </c>
      <c r="G687" s="35" t="str">
        <f t="shared" si="142"/>
        <v/>
      </c>
      <c r="H687" s="35" t="str">
        <f t="shared" si="142"/>
        <v/>
      </c>
      <c r="I687" s="36" cm="1">
        <f t="array" ref="I687">_xlfn.IFS(H687&lt;&gt;"",H687,G687&lt;&gt;"",G687,F687&lt;&gt;"",F687,E687&lt;&gt;"",E687,D687&lt;&gt;"",D687)</f>
        <v>3.2000000000000002E-3</v>
      </c>
      <c r="J687" s="42">
        <f t="shared" si="144"/>
        <v>125854.55988056776</v>
      </c>
      <c r="K687" s="43" t="e">
        <f t="shared" si="134"/>
        <v>#NUM!</v>
      </c>
      <c r="L687" s="44" t="e">
        <f t="shared" si="135"/>
        <v>#NUM!</v>
      </c>
      <c r="M687" s="43" t="e">
        <f t="shared" si="136"/>
        <v>#NUM!</v>
      </c>
      <c r="N687" s="44" t="e">
        <f t="shared" si="137"/>
        <v>#NUM!</v>
      </c>
      <c r="O687" s="19" t="e">
        <f t="shared" si="138"/>
        <v>#NUM!</v>
      </c>
      <c r="P687" s="19">
        <f t="shared" si="139"/>
        <v>0</v>
      </c>
      <c r="Q687" s="45" t="e">
        <f t="shared" si="140"/>
        <v>#NUM!</v>
      </c>
      <c r="R687" s="34" t="str">
        <f>IF(MONTH(B687)=12,計算リスト!$C$5,計算リスト!$C$6)</f>
        <v>×</v>
      </c>
      <c r="S687" s="34" t="str">
        <f>IF(YEAR(B687)-YEAR($B$108)&lt;=$D$55,計算リスト!$C$5,計算リスト!$C$6)</f>
        <v>×</v>
      </c>
      <c r="T687" s="34" t="str">
        <f>IF(R687&amp;S687=計算リスト!$C$5&amp;計算リスト!$C$5,計算リスト!$C$5,計算リスト!$C$6)</f>
        <v>×</v>
      </c>
      <c r="U687" s="34">
        <f>IF(T687=計算リスト!$C$5,MIN($D$57,Q687*$D$54),0)</f>
        <v>0</v>
      </c>
    </row>
    <row r="688" spans="2:21" x14ac:dyDescent="0.15">
      <c r="B688" s="17">
        <f t="shared" si="106"/>
        <v>62702</v>
      </c>
      <c r="C688" s="34">
        <f t="shared" si="107"/>
        <v>-159</v>
      </c>
      <c r="D688" s="35">
        <f t="shared" si="143"/>
        <v>3.2000000000000002E-3</v>
      </c>
      <c r="E688" s="35" t="str">
        <f t="shared" ref="E688:H707" si="145">IF(F$36&lt;&gt;"",IF($B688&gt;=F$36,F$41,""),"")</f>
        <v/>
      </c>
      <c r="F688" s="35" t="str">
        <f t="shared" si="145"/>
        <v/>
      </c>
      <c r="G688" s="35" t="str">
        <f t="shared" si="145"/>
        <v/>
      </c>
      <c r="H688" s="35" t="str">
        <f t="shared" si="145"/>
        <v/>
      </c>
      <c r="I688" s="36" cm="1">
        <f t="array" ref="I688">_xlfn.IFS(H688&lt;&gt;"",H688,G688&lt;&gt;"",G688,F688&lt;&gt;"",F688,E688&lt;&gt;"",E688,D688&lt;&gt;"",D688)</f>
        <v>3.2000000000000002E-3</v>
      </c>
      <c r="J688" s="42">
        <f t="shared" si="144"/>
        <v>125854.55988056776</v>
      </c>
      <c r="K688" s="43" t="e">
        <f t="shared" si="134"/>
        <v>#NUM!</v>
      </c>
      <c r="L688" s="44" t="e">
        <f t="shared" si="135"/>
        <v>#NUM!</v>
      </c>
      <c r="M688" s="43" t="e">
        <f t="shared" si="136"/>
        <v>#NUM!</v>
      </c>
      <c r="N688" s="44" t="e">
        <f t="shared" si="137"/>
        <v>#NUM!</v>
      </c>
      <c r="O688" s="19" t="e">
        <f t="shared" si="138"/>
        <v>#NUM!</v>
      </c>
      <c r="P688" s="19">
        <f t="shared" si="139"/>
        <v>0</v>
      </c>
      <c r="Q688" s="45" t="e">
        <f t="shared" si="140"/>
        <v>#NUM!</v>
      </c>
      <c r="R688" s="34" t="str">
        <f>IF(MONTH(B688)=12,計算リスト!$C$5,計算リスト!$C$6)</f>
        <v>×</v>
      </c>
      <c r="S688" s="34" t="str">
        <f>IF(YEAR(B688)-YEAR($B$108)&lt;=$D$55,計算リスト!$C$5,計算リスト!$C$6)</f>
        <v>×</v>
      </c>
      <c r="T688" s="34" t="str">
        <f>IF(R688&amp;S688=計算リスト!$C$5&amp;計算リスト!$C$5,計算リスト!$C$5,計算リスト!$C$6)</f>
        <v>×</v>
      </c>
      <c r="U688" s="34">
        <f>IF(T688=計算リスト!$C$5,MIN($D$57,Q688*$D$54),0)</f>
        <v>0</v>
      </c>
    </row>
    <row r="689" spans="2:21" x14ac:dyDescent="0.15">
      <c r="B689" s="17">
        <f t="shared" si="106"/>
        <v>62732</v>
      </c>
      <c r="C689" s="34">
        <f t="shared" si="107"/>
        <v>-160</v>
      </c>
      <c r="D689" s="35">
        <f t="shared" si="143"/>
        <v>3.2000000000000002E-3</v>
      </c>
      <c r="E689" s="35" t="str">
        <f t="shared" si="145"/>
        <v/>
      </c>
      <c r="F689" s="35" t="str">
        <f t="shared" si="145"/>
        <v/>
      </c>
      <c r="G689" s="35" t="str">
        <f t="shared" si="145"/>
        <v/>
      </c>
      <c r="H689" s="35" t="str">
        <f t="shared" si="145"/>
        <v/>
      </c>
      <c r="I689" s="36" cm="1">
        <f t="array" ref="I689">_xlfn.IFS(H689&lt;&gt;"",H689,G689&lt;&gt;"",G689,F689&lt;&gt;"",F689,E689&lt;&gt;"",E689,D689&lt;&gt;"",D689)</f>
        <v>3.2000000000000002E-3</v>
      </c>
      <c r="J689" s="42">
        <f t="shared" si="144"/>
        <v>125854.55988056776</v>
      </c>
      <c r="K689" s="43" t="e">
        <f t="shared" si="134"/>
        <v>#NUM!</v>
      </c>
      <c r="L689" s="44" t="e">
        <f t="shared" si="135"/>
        <v>#NUM!</v>
      </c>
      <c r="M689" s="43" t="e">
        <f t="shared" si="136"/>
        <v>#NUM!</v>
      </c>
      <c r="N689" s="44" t="e">
        <f t="shared" si="137"/>
        <v>#NUM!</v>
      </c>
      <c r="O689" s="19" t="e">
        <f t="shared" si="138"/>
        <v>#NUM!</v>
      </c>
      <c r="P689" s="19">
        <f t="shared" si="139"/>
        <v>0</v>
      </c>
      <c r="Q689" s="45" t="e">
        <f t="shared" si="140"/>
        <v>#NUM!</v>
      </c>
      <c r="R689" s="34" t="str">
        <f>IF(MONTH(B689)=12,計算リスト!$C$5,計算リスト!$C$6)</f>
        <v>×</v>
      </c>
      <c r="S689" s="34" t="str">
        <f>IF(YEAR(B689)-YEAR($B$108)&lt;=$D$55,計算リスト!$C$5,計算リスト!$C$6)</f>
        <v>×</v>
      </c>
      <c r="T689" s="34" t="str">
        <f>IF(R689&amp;S689=計算リスト!$C$5&amp;計算リスト!$C$5,計算リスト!$C$5,計算リスト!$C$6)</f>
        <v>×</v>
      </c>
      <c r="U689" s="34">
        <f>IF(T689=計算リスト!$C$5,MIN($D$57,Q689*$D$54),0)</f>
        <v>0</v>
      </c>
    </row>
    <row r="690" spans="2:21" x14ac:dyDescent="0.15">
      <c r="B690" s="17">
        <f t="shared" si="106"/>
        <v>62763</v>
      </c>
      <c r="C690" s="34">
        <f t="shared" si="107"/>
        <v>-161</v>
      </c>
      <c r="D690" s="35">
        <f t="shared" si="143"/>
        <v>3.2000000000000002E-3</v>
      </c>
      <c r="E690" s="35" t="str">
        <f t="shared" si="145"/>
        <v/>
      </c>
      <c r="F690" s="35" t="str">
        <f t="shared" si="145"/>
        <v/>
      </c>
      <c r="G690" s="35" t="str">
        <f t="shared" si="145"/>
        <v/>
      </c>
      <c r="H690" s="35" t="str">
        <f t="shared" si="145"/>
        <v/>
      </c>
      <c r="I690" s="36" cm="1">
        <f t="array" ref="I690">_xlfn.IFS(H690&lt;&gt;"",H690,G690&lt;&gt;"",G690,F690&lt;&gt;"",F690,E690&lt;&gt;"",E690,D690&lt;&gt;"",D690)</f>
        <v>3.2000000000000002E-3</v>
      </c>
      <c r="J690" s="42">
        <f t="shared" si="144"/>
        <v>125854.55988056776</v>
      </c>
      <c r="K690" s="43" t="e">
        <f t="shared" si="134"/>
        <v>#NUM!</v>
      </c>
      <c r="L690" s="44" t="e">
        <f t="shared" si="135"/>
        <v>#NUM!</v>
      </c>
      <c r="M690" s="43" t="e">
        <f t="shared" si="136"/>
        <v>#NUM!</v>
      </c>
      <c r="N690" s="44" t="e">
        <f t="shared" si="137"/>
        <v>#NUM!</v>
      </c>
      <c r="O690" s="19" t="e">
        <f t="shared" si="138"/>
        <v>#NUM!</v>
      </c>
      <c r="P690" s="19">
        <f t="shared" si="139"/>
        <v>0</v>
      </c>
      <c r="Q690" s="45" t="e">
        <f t="shared" si="140"/>
        <v>#NUM!</v>
      </c>
      <c r="R690" s="34" t="str">
        <f>IF(MONTH(B690)=12,計算リスト!$C$5,計算リスト!$C$6)</f>
        <v>×</v>
      </c>
      <c r="S690" s="34" t="str">
        <f>IF(YEAR(B690)-YEAR($B$108)&lt;=$D$55,計算リスト!$C$5,計算リスト!$C$6)</f>
        <v>×</v>
      </c>
      <c r="T690" s="34" t="str">
        <f>IF(R690&amp;S690=計算リスト!$C$5&amp;計算リスト!$C$5,計算リスト!$C$5,計算リスト!$C$6)</f>
        <v>×</v>
      </c>
      <c r="U690" s="34">
        <f>IF(T690=計算リスト!$C$5,MIN($D$57,Q690*$D$54),0)</f>
        <v>0</v>
      </c>
    </row>
    <row r="691" spans="2:21" x14ac:dyDescent="0.15">
      <c r="B691" s="17">
        <f t="shared" si="106"/>
        <v>62793</v>
      </c>
      <c r="C691" s="34">
        <f t="shared" si="107"/>
        <v>-162</v>
      </c>
      <c r="D691" s="35">
        <f t="shared" si="143"/>
        <v>3.2000000000000002E-3</v>
      </c>
      <c r="E691" s="35" t="str">
        <f t="shared" si="145"/>
        <v/>
      </c>
      <c r="F691" s="35" t="str">
        <f t="shared" si="145"/>
        <v/>
      </c>
      <c r="G691" s="35" t="str">
        <f t="shared" si="145"/>
        <v/>
      </c>
      <c r="H691" s="35" t="str">
        <f t="shared" si="145"/>
        <v/>
      </c>
      <c r="I691" s="36" cm="1">
        <f t="array" ref="I691">_xlfn.IFS(H691&lt;&gt;"",H691,G691&lt;&gt;"",G691,F691&lt;&gt;"",F691,E691&lt;&gt;"",E691,D691&lt;&gt;"",D691)</f>
        <v>3.2000000000000002E-3</v>
      </c>
      <c r="J691" s="42">
        <f t="shared" si="144"/>
        <v>125854.55988056776</v>
      </c>
      <c r="K691" s="43" t="e">
        <f t="shared" si="134"/>
        <v>#NUM!</v>
      </c>
      <c r="L691" s="44" t="e">
        <f t="shared" si="135"/>
        <v>#NUM!</v>
      </c>
      <c r="M691" s="43" t="e">
        <f t="shared" si="136"/>
        <v>#NUM!</v>
      </c>
      <c r="N691" s="44" t="e">
        <f t="shared" si="137"/>
        <v>#NUM!</v>
      </c>
      <c r="O691" s="19" t="e">
        <f t="shared" si="138"/>
        <v>#NUM!</v>
      </c>
      <c r="P691" s="19">
        <f t="shared" si="139"/>
        <v>0</v>
      </c>
      <c r="Q691" s="45" t="e">
        <f t="shared" si="140"/>
        <v>#NUM!</v>
      </c>
      <c r="R691" s="34" t="str">
        <f>IF(MONTH(B691)=12,計算リスト!$C$5,計算リスト!$C$6)</f>
        <v>○</v>
      </c>
      <c r="S691" s="34" t="str">
        <f>IF(YEAR(B691)-YEAR($B$108)&lt;=$D$55,計算リスト!$C$5,計算リスト!$C$6)</f>
        <v>×</v>
      </c>
      <c r="T691" s="34" t="str">
        <f>IF(R691&amp;S691=計算リスト!$C$5&amp;計算リスト!$C$5,計算リスト!$C$5,計算リスト!$C$6)</f>
        <v>×</v>
      </c>
      <c r="U691" s="34">
        <f>IF(T691=計算リスト!$C$5,MIN($D$57,Q691*$D$54),0)</f>
        <v>0</v>
      </c>
    </row>
    <row r="692" spans="2:21" x14ac:dyDescent="0.15">
      <c r="B692" s="17">
        <f t="shared" si="106"/>
        <v>62824</v>
      </c>
      <c r="C692" s="34">
        <f t="shared" si="107"/>
        <v>-163</v>
      </c>
      <c r="D692" s="35">
        <f t="shared" si="143"/>
        <v>3.2000000000000002E-3</v>
      </c>
      <c r="E692" s="35" t="str">
        <f t="shared" si="145"/>
        <v/>
      </c>
      <c r="F692" s="35" t="str">
        <f t="shared" si="145"/>
        <v/>
      </c>
      <c r="G692" s="35" t="str">
        <f t="shared" si="145"/>
        <v/>
      </c>
      <c r="H692" s="35" t="str">
        <f t="shared" si="145"/>
        <v/>
      </c>
      <c r="I692" s="36" cm="1">
        <f t="array" ref="I692">_xlfn.IFS(H692&lt;&gt;"",H692,G692&lt;&gt;"",G692,F692&lt;&gt;"",F692,E692&lt;&gt;"",E692,D692&lt;&gt;"",D692)</f>
        <v>3.2000000000000002E-3</v>
      </c>
      <c r="J692" s="42">
        <f t="shared" si="144"/>
        <v>125854.55988056776</v>
      </c>
      <c r="K692" s="43" t="e">
        <f t="shared" si="134"/>
        <v>#NUM!</v>
      </c>
      <c r="L692" s="44" t="e">
        <f t="shared" si="135"/>
        <v>#NUM!</v>
      </c>
      <c r="M692" s="43" t="e">
        <f t="shared" si="136"/>
        <v>#NUM!</v>
      </c>
      <c r="N692" s="44" t="e">
        <f t="shared" si="137"/>
        <v>#NUM!</v>
      </c>
      <c r="O692" s="19" t="e">
        <f t="shared" si="138"/>
        <v>#NUM!</v>
      </c>
      <c r="P692" s="19">
        <f t="shared" si="139"/>
        <v>0</v>
      </c>
      <c r="Q692" s="45" t="e">
        <f t="shared" si="140"/>
        <v>#NUM!</v>
      </c>
      <c r="R692" s="34" t="str">
        <f>IF(MONTH(B692)=12,計算リスト!$C$5,計算リスト!$C$6)</f>
        <v>×</v>
      </c>
      <c r="S692" s="34" t="str">
        <f>IF(YEAR(B692)-YEAR($B$108)&lt;=$D$55,計算リスト!$C$5,計算リスト!$C$6)</f>
        <v>×</v>
      </c>
      <c r="T692" s="34" t="str">
        <f>IF(R692&amp;S692=計算リスト!$C$5&amp;計算リスト!$C$5,計算リスト!$C$5,計算リスト!$C$6)</f>
        <v>×</v>
      </c>
      <c r="U692" s="34">
        <f>IF(T692=計算リスト!$C$5,MIN($D$57,Q692*$D$54),0)</f>
        <v>0</v>
      </c>
    </row>
    <row r="693" spans="2:21" x14ac:dyDescent="0.15">
      <c r="B693" s="17">
        <f t="shared" si="106"/>
        <v>62855</v>
      </c>
      <c r="C693" s="34">
        <f t="shared" si="107"/>
        <v>-164</v>
      </c>
      <c r="D693" s="35">
        <f t="shared" si="143"/>
        <v>3.2000000000000002E-3</v>
      </c>
      <c r="E693" s="35" t="str">
        <f t="shared" si="145"/>
        <v/>
      </c>
      <c r="F693" s="35" t="str">
        <f t="shared" si="145"/>
        <v/>
      </c>
      <c r="G693" s="35" t="str">
        <f t="shared" si="145"/>
        <v/>
      </c>
      <c r="H693" s="35" t="str">
        <f t="shared" si="145"/>
        <v/>
      </c>
      <c r="I693" s="36" cm="1">
        <f t="array" ref="I693">_xlfn.IFS(H693&lt;&gt;"",H693,G693&lt;&gt;"",G693,F693&lt;&gt;"",F693,E693&lt;&gt;"",E693,D693&lt;&gt;"",D693)</f>
        <v>3.2000000000000002E-3</v>
      </c>
      <c r="J693" s="42">
        <f t="shared" si="144"/>
        <v>125854.55988056776</v>
      </c>
      <c r="K693" s="43" t="e">
        <f t="shared" si="134"/>
        <v>#NUM!</v>
      </c>
      <c r="L693" s="44" t="e">
        <f t="shared" si="135"/>
        <v>#NUM!</v>
      </c>
      <c r="M693" s="43" t="e">
        <f t="shared" si="136"/>
        <v>#NUM!</v>
      </c>
      <c r="N693" s="44" t="e">
        <f t="shared" si="137"/>
        <v>#NUM!</v>
      </c>
      <c r="O693" s="19" t="e">
        <f t="shared" si="138"/>
        <v>#NUM!</v>
      </c>
      <c r="P693" s="19">
        <f t="shared" si="139"/>
        <v>0</v>
      </c>
      <c r="Q693" s="45" t="e">
        <f t="shared" si="140"/>
        <v>#NUM!</v>
      </c>
      <c r="R693" s="34" t="str">
        <f>IF(MONTH(B693)=12,計算リスト!$C$5,計算リスト!$C$6)</f>
        <v>×</v>
      </c>
      <c r="S693" s="34" t="str">
        <f>IF(YEAR(B693)-YEAR($B$108)&lt;=$D$55,計算リスト!$C$5,計算リスト!$C$6)</f>
        <v>×</v>
      </c>
      <c r="T693" s="34" t="str">
        <f>IF(R693&amp;S693=計算リスト!$C$5&amp;計算リスト!$C$5,計算リスト!$C$5,計算リスト!$C$6)</f>
        <v>×</v>
      </c>
      <c r="U693" s="34">
        <f>IF(T693=計算リスト!$C$5,MIN($D$57,Q693*$D$54),0)</f>
        <v>0</v>
      </c>
    </row>
    <row r="694" spans="2:21" x14ac:dyDescent="0.15">
      <c r="B694" s="17">
        <f t="shared" si="106"/>
        <v>62884</v>
      </c>
      <c r="C694" s="34">
        <f t="shared" si="107"/>
        <v>-165</v>
      </c>
      <c r="D694" s="35">
        <f t="shared" si="143"/>
        <v>3.2000000000000002E-3</v>
      </c>
      <c r="E694" s="35" t="str">
        <f t="shared" si="145"/>
        <v/>
      </c>
      <c r="F694" s="35" t="str">
        <f t="shared" si="145"/>
        <v/>
      </c>
      <c r="G694" s="35" t="str">
        <f t="shared" si="145"/>
        <v/>
      </c>
      <c r="H694" s="35" t="str">
        <f t="shared" si="145"/>
        <v/>
      </c>
      <c r="I694" s="36" cm="1">
        <f t="array" ref="I694">_xlfn.IFS(H694&lt;&gt;"",H694,G694&lt;&gt;"",G694,F694&lt;&gt;"",F694,E694&lt;&gt;"",E694,D694&lt;&gt;"",D694)</f>
        <v>3.2000000000000002E-3</v>
      </c>
      <c r="J694" s="42">
        <f t="shared" si="144"/>
        <v>125854.55988056776</v>
      </c>
      <c r="K694" s="43" t="e">
        <f t="shared" ref="K694:K708" si="146">PMT(I694/12,$C694,-$Q693)</f>
        <v>#NUM!</v>
      </c>
      <c r="L694" s="44" t="e">
        <f t="shared" ref="L694:L708" si="147">MIN(J694,K694)</f>
        <v>#NUM!</v>
      </c>
      <c r="M694" s="43" t="e">
        <f t="shared" ref="M694:M708" si="148">K694-O694</f>
        <v>#NUM!</v>
      </c>
      <c r="N694" s="44" t="e">
        <f t="shared" ref="N694:N708" si="149">L694-O694</f>
        <v>#NUM!</v>
      </c>
      <c r="O694" s="19" t="e">
        <f t="shared" ref="O694:O708" si="150">Q693*(I694/12)</f>
        <v>#NUM!</v>
      </c>
      <c r="P694" s="19">
        <f t="shared" ref="P694:P708" si="151">IFERROR(HLOOKUP(B694,$E$64:$O$65,2,FALSE),0)</f>
        <v>0</v>
      </c>
      <c r="Q694" s="45" t="e">
        <f t="shared" ref="Q694:Q708" si="152">Q693-N694-P694</f>
        <v>#NUM!</v>
      </c>
      <c r="R694" s="34" t="str">
        <f>IF(MONTH(B694)=12,計算リスト!$C$5,計算リスト!$C$6)</f>
        <v>×</v>
      </c>
      <c r="S694" s="34" t="str">
        <f>IF(YEAR(B694)-YEAR($B$108)&lt;=$D$55,計算リスト!$C$5,計算リスト!$C$6)</f>
        <v>×</v>
      </c>
      <c r="T694" s="34" t="str">
        <f>IF(R694&amp;S694=計算リスト!$C$5&amp;計算リスト!$C$5,計算リスト!$C$5,計算リスト!$C$6)</f>
        <v>×</v>
      </c>
      <c r="U694" s="34">
        <f>IF(T694=計算リスト!$C$5,MIN($D$57,Q694*$D$54),0)</f>
        <v>0</v>
      </c>
    </row>
    <row r="695" spans="2:21" x14ac:dyDescent="0.15">
      <c r="B695" s="17">
        <f t="shared" si="106"/>
        <v>62915</v>
      </c>
      <c r="C695" s="34">
        <f t="shared" si="107"/>
        <v>-166</v>
      </c>
      <c r="D695" s="35">
        <f t="shared" si="143"/>
        <v>3.2000000000000002E-3</v>
      </c>
      <c r="E695" s="35" t="str">
        <f t="shared" si="145"/>
        <v/>
      </c>
      <c r="F695" s="35" t="str">
        <f t="shared" si="145"/>
        <v/>
      </c>
      <c r="G695" s="35" t="str">
        <f t="shared" si="145"/>
        <v/>
      </c>
      <c r="H695" s="35" t="str">
        <f t="shared" si="145"/>
        <v/>
      </c>
      <c r="I695" s="36" cm="1">
        <f t="array" ref="I695">_xlfn.IFS(H695&lt;&gt;"",H695,G695&lt;&gt;"",G695,F695&lt;&gt;"",F695,E695&lt;&gt;"",E695,D695&lt;&gt;"",D695)</f>
        <v>3.2000000000000002E-3</v>
      </c>
      <c r="J695" s="42">
        <f t="shared" si="144"/>
        <v>125854.55988056776</v>
      </c>
      <c r="K695" s="43" t="e">
        <f t="shared" si="146"/>
        <v>#NUM!</v>
      </c>
      <c r="L695" s="44" t="e">
        <f t="shared" si="147"/>
        <v>#NUM!</v>
      </c>
      <c r="M695" s="43" t="e">
        <f t="shared" si="148"/>
        <v>#NUM!</v>
      </c>
      <c r="N695" s="44" t="e">
        <f t="shared" si="149"/>
        <v>#NUM!</v>
      </c>
      <c r="O695" s="19" t="e">
        <f t="shared" si="150"/>
        <v>#NUM!</v>
      </c>
      <c r="P695" s="19">
        <f t="shared" si="151"/>
        <v>0</v>
      </c>
      <c r="Q695" s="45" t="e">
        <f t="shared" si="152"/>
        <v>#NUM!</v>
      </c>
      <c r="R695" s="34" t="str">
        <f>IF(MONTH(B695)=12,計算リスト!$C$5,計算リスト!$C$6)</f>
        <v>×</v>
      </c>
      <c r="S695" s="34" t="str">
        <f>IF(YEAR(B695)-YEAR($B$108)&lt;=$D$55,計算リスト!$C$5,計算リスト!$C$6)</f>
        <v>×</v>
      </c>
      <c r="T695" s="34" t="str">
        <f>IF(R695&amp;S695=計算リスト!$C$5&amp;計算リスト!$C$5,計算リスト!$C$5,計算リスト!$C$6)</f>
        <v>×</v>
      </c>
      <c r="U695" s="34">
        <f>IF(T695=計算リスト!$C$5,MIN($D$57,Q695*$D$54),0)</f>
        <v>0</v>
      </c>
    </row>
    <row r="696" spans="2:21" x14ac:dyDescent="0.15">
      <c r="B696" s="17">
        <f t="shared" si="106"/>
        <v>62945</v>
      </c>
      <c r="C696" s="34">
        <f t="shared" si="107"/>
        <v>-167</v>
      </c>
      <c r="D696" s="35">
        <f t="shared" si="143"/>
        <v>3.2000000000000002E-3</v>
      </c>
      <c r="E696" s="35" t="str">
        <f t="shared" si="145"/>
        <v/>
      </c>
      <c r="F696" s="35" t="str">
        <f t="shared" si="145"/>
        <v/>
      </c>
      <c r="G696" s="35" t="str">
        <f t="shared" si="145"/>
        <v/>
      </c>
      <c r="H696" s="35" t="str">
        <f t="shared" si="145"/>
        <v/>
      </c>
      <c r="I696" s="36" cm="1">
        <f t="array" ref="I696">_xlfn.IFS(H696&lt;&gt;"",H696,G696&lt;&gt;"",G696,F696&lt;&gt;"",F696,E696&lt;&gt;"",E696,D696&lt;&gt;"",D696)</f>
        <v>3.2000000000000002E-3</v>
      </c>
      <c r="J696" s="42">
        <f t="shared" si="144"/>
        <v>125854.55988056776</v>
      </c>
      <c r="K696" s="43" t="e">
        <f t="shared" si="146"/>
        <v>#NUM!</v>
      </c>
      <c r="L696" s="44" t="e">
        <f t="shared" si="147"/>
        <v>#NUM!</v>
      </c>
      <c r="M696" s="43" t="e">
        <f t="shared" si="148"/>
        <v>#NUM!</v>
      </c>
      <c r="N696" s="44" t="e">
        <f t="shared" si="149"/>
        <v>#NUM!</v>
      </c>
      <c r="O696" s="19" t="e">
        <f t="shared" si="150"/>
        <v>#NUM!</v>
      </c>
      <c r="P696" s="19">
        <f t="shared" si="151"/>
        <v>0</v>
      </c>
      <c r="Q696" s="45" t="e">
        <f t="shared" si="152"/>
        <v>#NUM!</v>
      </c>
      <c r="R696" s="34" t="str">
        <f>IF(MONTH(B696)=12,計算リスト!$C$5,計算リスト!$C$6)</f>
        <v>×</v>
      </c>
      <c r="S696" s="34" t="str">
        <f>IF(YEAR(B696)-YEAR($B$108)&lt;=$D$55,計算リスト!$C$5,計算リスト!$C$6)</f>
        <v>×</v>
      </c>
      <c r="T696" s="34" t="str">
        <f>IF(R696&amp;S696=計算リスト!$C$5&amp;計算リスト!$C$5,計算リスト!$C$5,計算リスト!$C$6)</f>
        <v>×</v>
      </c>
      <c r="U696" s="34">
        <f>IF(T696=計算リスト!$C$5,MIN($D$57,Q696*$D$54),0)</f>
        <v>0</v>
      </c>
    </row>
    <row r="697" spans="2:21" x14ac:dyDescent="0.15">
      <c r="B697" s="17">
        <f t="shared" si="106"/>
        <v>62976</v>
      </c>
      <c r="C697" s="34">
        <f t="shared" si="107"/>
        <v>-168</v>
      </c>
      <c r="D697" s="35">
        <f t="shared" si="143"/>
        <v>3.2000000000000002E-3</v>
      </c>
      <c r="E697" s="35" t="str">
        <f t="shared" si="145"/>
        <v/>
      </c>
      <c r="F697" s="35" t="str">
        <f t="shared" si="145"/>
        <v/>
      </c>
      <c r="G697" s="35" t="str">
        <f t="shared" si="145"/>
        <v/>
      </c>
      <c r="H697" s="35" t="str">
        <f t="shared" si="145"/>
        <v/>
      </c>
      <c r="I697" s="36" cm="1">
        <f t="array" ref="I697">_xlfn.IFS(H697&lt;&gt;"",H697,G697&lt;&gt;"",G697,F697&lt;&gt;"",F697,E697&lt;&gt;"",E697,D697&lt;&gt;"",D697)</f>
        <v>3.2000000000000002E-3</v>
      </c>
      <c r="J697" s="42">
        <f t="shared" si="144"/>
        <v>125854.55988056776</v>
      </c>
      <c r="K697" s="43" t="e">
        <f t="shared" si="146"/>
        <v>#NUM!</v>
      </c>
      <c r="L697" s="44" t="e">
        <f t="shared" si="147"/>
        <v>#NUM!</v>
      </c>
      <c r="M697" s="43" t="e">
        <f t="shared" si="148"/>
        <v>#NUM!</v>
      </c>
      <c r="N697" s="44" t="e">
        <f t="shared" si="149"/>
        <v>#NUM!</v>
      </c>
      <c r="O697" s="19" t="e">
        <f t="shared" si="150"/>
        <v>#NUM!</v>
      </c>
      <c r="P697" s="19">
        <f t="shared" si="151"/>
        <v>0</v>
      </c>
      <c r="Q697" s="45" t="e">
        <f t="shared" si="152"/>
        <v>#NUM!</v>
      </c>
      <c r="R697" s="34" t="str">
        <f>IF(MONTH(B697)=12,計算リスト!$C$5,計算リスト!$C$6)</f>
        <v>×</v>
      </c>
      <c r="S697" s="34" t="str">
        <f>IF(YEAR(B697)-YEAR($B$108)&lt;=$D$55,計算リスト!$C$5,計算リスト!$C$6)</f>
        <v>×</v>
      </c>
      <c r="T697" s="34" t="str">
        <f>IF(R697&amp;S697=計算リスト!$C$5&amp;計算リスト!$C$5,計算リスト!$C$5,計算リスト!$C$6)</f>
        <v>×</v>
      </c>
      <c r="U697" s="34">
        <f>IF(T697=計算リスト!$C$5,MIN($D$57,Q697*$D$54),0)</f>
        <v>0</v>
      </c>
    </row>
    <row r="698" spans="2:21" x14ac:dyDescent="0.15">
      <c r="B698" s="17">
        <f t="shared" si="106"/>
        <v>63006</v>
      </c>
      <c r="C698" s="34">
        <f t="shared" si="107"/>
        <v>-169</v>
      </c>
      <c r="D698" s="35">
        <f t="shared" si="143"/>
        <v>3.2000000000000002E-3</v>
      </c>
      <c r="E698" s="35" t="str">
        <f t="shared" si="145"/>
        <v/>
      </c>
      <c r="F698" s="35" t="str">
        <f t="shared" si="145"/>
        <v/>
      </c>
      <c r="G698" s="35" t="str">
        <f t="shared" si="145"/>
        <v/>
      </c>
      <c r="H698" s="35" t="str">
        <f t="shared" si="145"/>
        <v/>
      </c>
      <c r="I698" s="36" cm="1">
        <f t="array" ref="I698">_xlfn.IFS(H698&lt;&gt;"",H698,G698&lt;&gt;"",G698,F698&lt;&gt;"",F698,E698&lt;&gt;"",E698,D698&lt;&gt;"",D698)</f>
        <v>3.2000000000000002E-3</v>
      </c>
      <c r="J698" s="42">
        <f t="shared" si="144"/>
        <v>125854.55988056776</v>
      </c>
      <c r="K698" s="43" t="e">
        <f t="shared" si="146"/>
        <v>#NUM!</v>
      </c>
      <c r="L698" s="44" t="e">
        <f t="shared" si="147"/>
        <v>#NUM!</v>
      </c>
      <c r="M698" s="43" t="e">
        <f t="shared" si="148"/>
        <v>#NUM!</v>
      </c>
      <c r="N698" s="44" t="e">
        <f t="shared" si="149"/>
        <v>#NUM!</v>
      </c>
      <c r="O698" s="19" t="e">
        <f t="shared" si="150"/>
        <v>#NUM!</v>
      </c>
      <c r="P698" s="19">
        <f t="shared" si="151"/>
        <v>0</v>
      </c>
      <c r="Q698" s="45" t="e">
        <f t="shared" si="152"/>
        <v>#NUM!</v>
      </c>
      <c r="R698" s="34" t="str">
        <f>IF(MONTH(B698)=12,計算リスト!$C$5,計算リスト!$C$6)</f>
        <v>×</v>
      </c>
      <c r="S698" s="34" t="str">
        <f>IF(YEAR(B698)-YEAR($B$108)&lt;=$D$55,計算リスト!$C$5,計算リスト!$C$6)</f>
        <v>×</v>
      </c>
      <c r="T698" s="34" t="str">
        <f>IF(R698&amp;S698=計算リスト!$C$5&amp;計算リスト!$C$5,計算リスト!$C$5,計算リスト!$C$6)</f>
        <v>×</v>
      </c>
      <c r="U698" s="34">
        <f>IF(T698=計算リスト!$C$5,MIN($D$57,Q698*$D$54),0)</f>
        <v>0</v>
      </c>
    </row>
    <row r="699" spans="2:21" x14ac:dyDescent="0.15">
      <c r="B699" s="17">
        <f t="shared" si="106"/>
        <v>63037</v>
      </c>
      <c r="C699" s="34">
        <f t="shared" si="107"/>
        <v>-170</v>
      </c>
      <c r="D699" s="35">
        <f t="shared" si="143"/>
        <v>3.2000000000000002E-3</v>
      </c>
      <c r="E699" s="35" t="str">
        <f t="shared" si="145"/>
        <v/>
      </c>
      <c r="F699" s="35" t="str">
        <f t="shared" si="145"/>
        <v/>
      </c>
      <c r="G699" s="35" t="str">
        <f t="shared" si="145"/>
        <v/>
      </c>
      <c r="H699" s="35" t="str">
        <f t="shared" si="145"/>
        <v/>
      </c>
      <c r="I699" s="36" cm="1">
        <f t="array" ref="I699">_xlfn.IFS(H699&lt;&gt;"",H699,G699&lt;&gt;"",G699,F699&lt;&gt;"",F699,E699&lt;&gt;"",E699,D699&lt;&gt;"",D699)</f>
        <v>3.2000000000000002E-3</v>
      </c>
      <c r="J699" s="42">
        <f t="shared" si="144"/>
        <v>125854.55988056776</v>
      </c>
      <c r="K699" s="43" t="e">
        <f t="shared" si="146"/>
        <v>#NUM!</v>
      </c>
      <c r="L699" s="44" t="e">
        <f t="shared" si="147"/>
        <v>#NUM!</v>
      </c>
      <c r="M699" s="43" t="e">
        <f t="shared" si="148"/>
        <v>#NUM!</v>
      </c>
      <c r="N699" s="44" t="e">
        <f t="shared" si="149"/>
        <v>#NUM!</v>
      </c>
      <c r="O699" s="19" t="e">
        <f t="shared" si="150"/>
        <v>#NUM!</v>
      </c>
      <c r="P699" s="19">
        <f t="shared" si="151"/>
        <v>0</v>
      </c>
      <c r="Q699" s="45" t="e">
        <f t="shared" si="152"/>
        <v>#NUM!</v>
      </c>
      <c r="R699" s="34" t="str">
        <f>IF(MONTH(B699)=12,計算リスト!$C$5,計算リスト!$C$6)</f>
        <v>×</v>
      </c>
      <c r="S699" s="34" t="str">
        <f>IF(YEAR(B699)-YEAR($B$108)&lt;=$D$55,計算リスト!$C$5,計算リスト!$C$6)</f>
        <v>×</v>
      </c>
      <c r="T699" s="34" t="str">
        <f>IF(R699&amp;S699=計算リスト!$C$5&amp;計算リスト!$C$5,計算リスト!$C$5,計算リスト!$C$6)</f>
        <v>×</v>
      </c>
      <c r="U699" s="34">
        <f>IF(T699=計算リスト!$C$5,MIN($D$57,Q699*$D$54),0)</f>
        <v>0</v>
      </c>
    </row>
    <row r="700" spans="2:21" x14ac:dyDescent="0.15">
      <c r="B700" s="17">
        <f t="shared" si="106"/>
        <v>63068</v>
      </c>
      <c r="C700" s="34">
        <f t="shared" si="107"/>
        <v>-171</v>
      </c>
      <c r="D700" s="35">
        <f t="shared" si="143"/>
        <v>3.2000000000000002E-3</v>
      </c>
      <c r="E700" s="35" t="str">
        <f t="shared" si="145"/>
        <v/>
      </c>
      <c r="F700" s="35" t="str">
        <f t="shared" si="145"/>
        <v/>
      </c>
      <c r="G700" s="35" t="str">
        <f t="shared" si="145"/>
        <v/>
      </c>
      <c r="H700" s="35" t="str">
        <f t="shared" si="145"/>
        <v/>
      </c>
      <c r="I700" s="36" cm="1">
        <f t="array" ref="I700">_xlfn.IFS(H700&lt;&gt;"",H700,G700&lt;&gt;"",G700,F700&lt;&gt;"",F700,E700&lt;&gt;"",E700,D700&lt;&gt;"",D700)</f>
        <v>3.2000000000000002E-3</v>
      </c>
      <c r="J700" s="42">
        <f t="shared" si="144"/>
        <v>125854.55988056776</v>
      </c>
      <c r="K700" s="43" t="e">
        <f t="shared" si="146"/>
        <v>#NUM!</v>
      </c>
      <c r="L700" s="44" t="e">
        <f t="shared" si="147"/>
        <v>#NUM!</v>
      </c>
      <c r="M700" s="43" t="e">
        <f t="shared" si="148"/>
        <v>#NUM!</v>
      </c>
      <c r="N700" s="44" t="e">
        <f t="shared" si="149"/>
        <v>#NUM!</v>
      </c>
      <c r="O700" s="19" t="e">
        <f t="shared" si="150"/>
        <v>#NUM!</v>
      </c>
      <c r="P700" s="19">
        <f t="shared" si="151"/>
        <v>0</v>
      </c>
      <c r="Q700" s="45" t="e">
        <f t="shared" si="152"/>
        <v>#NUM!</v>
      </c>
      <c r="R700" s="34" t="str">
        <f>IF(MONTH(B700)=12,計算リスト!$C$5,計算リスト!$C$6)</f>
        <v>×</v>
      </c>
      <c r="S700" s="34" t="str">
        <f>IF(YEAR(B700)-YEAR($B$108)&lt;=$D$55,計算リスト!$C$5,計算リスト!$C$6)</f>
        <v>×</v>
      </c>
      <c r="T700" s="34" t="str">
        <f>IF(R700&amp;S700=計算リスト!$C$5&amp;計算リスト!$C$5,計算リスト!$C$5,計算リスト!$C$6)</f>
        <v>×</v>
      </c>
      <c r="U700" s="34">
        <f>IF(T700=計算リスト!$C$5,MIN($D$57,Q700*$D$54),0)</f>
        <v>0</v>
      </c>
    </row>
    <row r="701" spans="2:21" x14ac:dyDescent="0.15">
      <c r="B701" s="17">
        <f t="shared" si="106"/>
        <v>63098</v>
      </c>
      <c r="C701" s="34">
        <f t="shared" si="107"/>
        <v>-172</v>
      </c>
      <c r="D701" s="35">
        <f t="shared" si="143"/>
        <v>3.2000000000000002E-3</v>
      </c>
      <c r="E701" s="35" t="str">
        <f t="shared" si="145"/>
        <v/>
      </c>
      <c r="F701" s="35" t="str">
        <f t="shared" si="145"/>
        <v/>
      </c>
      <c r="G701" s="35" t="str">
        <f t="shared" si="145"/>
        <v/>
      </c>
      <c r="H701" s="35" t="str">
        <f t="shared" si="145"/>
        <v/>
      </c>
      <c r="I701" s="36" cm="1">
        <f t="array" ref="I701">_xlfn.IFS(H701&lt;&gt;"",H701,G701&lt;&gt;"",G701,F701&lt;&gt;"",F701,E701&lt;&gt;"",E701,D701&lt;&gt;"",D701)</f>
        <v>3.2000000000000002E-3</v>
      </c>
      <c r="J701" s="42">
        <f t="shared" si="144"/>
        <v>125854.55988056776</v>
      </c>
      <c r="K701" s="43" t="e">
        <f t="shared" si="146"/>
        <v>#NUM!</v>
      </c>
      <c r="L701" s="44" t="e">
        <f t="shared" si="147"/>
        <v>#NUM!</v>
      </c>
      <c r="M701" s="43" t="e">
        <f t="shared" si="148"/>
        <v>#NUM!</v>
      </c>
      <c r="N701" s="44" t="e">
        <f t="shared" si="149"/>
        <v>#NUM!</v>
      </c>
      <c r="O701" s="19" t="e">
        <f t="shared" si="150"/>
        <v>#NUM!</v>
      </c>
      <c r="P701" s="19">
        <f t="shared" si="151"/>
        <v>0</v>
      </c>
      <c r="Q701" s="45" t="e">
        <f t="shared" si="152"/>
        <v>#NUM!</v>
      </c>
      <c r="R701" s="34" t="str">
        <f>IF(MONTH(B701)=12,計算リスト!$C$5,計算リスト!$C$6)</f>
        <v>×</v>
      </c>
      <c r="S701" s="34" t="str">
        <f>IF(YEAR(B701)-YEAR($B$108)&lt;=$D$55,計算リスト!$C$5,計算リスト!$C$6)</f>
        <v>×</v>
      </c>
      <c r="T701" s="34" t="str">
        <f>IF(R701&amp;S701=計算リスト!$C$5&amp;計算リスト!$C$5,計算リスト!$C$5,計算リスト!$C$6)</f>
        <v>×</v>
      </c>
      <c r="U701" s="34">
        <f>IF(T701=計算リスト!$C$5,MIN($D$57,Q701*$D$54),0)</f>
        <v>0</v>
      </c>
    </row>
    <row r="702" spans="2:21" x14ac:dyDescent="0.15">
      <c r="B702" s="17">
        <f t="shared" si="106"/>
        <v>63129</v>
      </c>
      <c r="C702" s="34">
        <f t="shared" si="107"/>
        <v>-173</v>
      </c>
      <c r="D702" s="35">
        <f t="shared" si="143"/>
        <v>3.2000000000000002E-3</v>
      </c>
      <c r="E702" s="35" t="str">
        <f t="shared" si="145"/>
        <v/>
      </c>
      <c r="F702" s="35" t="str">
        <f t="shared" si="145"/>
        <v/>
      </c>
      <c r="G702" s="35" t="str">
        <f t="shared" si="145"/>
        <v/>
      </c>
      <c r="H702" s="35" t="str">
        <f t="shared" si="145"/>
        <v/>
      </c>
      <c r="I702" s="36" cm="1">
        <f t="array" ref="I702">_xlfn.IFS(H702&lt;&gt;"",H702,G702&lt;&gt;"",G702,F702&lt;&gt;"",F702,E702&lt;&gt;"",E702,D702&lt;&gt;"",D702)</f>
        <v>3.2000000000000002E-3</v>
      </c>
      <c r="J702" s="42">
        <f t="shared" si="144"/>
        <v>125854.55988056776</v>
      </c>
      <c r="K702" s="43" t="e">
        <f t="shared" si="146"/>
        <v>#NUM!</v>
      </c>
      <c r="L702" s="44" t="e">
        <f t="shared" si="147"/>
        <v>#NUM!</v>
      </c>
      <c r="M702" s="43" t="e">
        <f t="shared" si="148"/>
        <v>#NUM!</v>
      </c>
      <c r="N702" s="44" t="e">
        <f t="shared" si="149"/>
        <v>#NUM!</v>
      </c>
      <c r="O702" s="19" t="e">
        <f t="shared" si="150"/>
        <v>#NUM!</v>
      </c>
      <c r="P702" s="19">
        <f t="shared" si="151"/>
        <v>0</v>
      </c>
      <c r="Q702" s="45" t="e">
        <f t="shared" si="152"/>
        <v>#NUM!</v>
      </c>
      <c r="R702" s="34" t="str">
        <f>IF(MONTH(B702)=12,計算リスト!$C$5,計算リスト!$C$6)</f>
        <v>×</v>
      </c>
      <c r="S702" s="34" t="str">
        <f>IF(YEAR(B702)-YEAR($B$108)&lt;=$D$55,計算リスト!$C$5,計算リスト!$C$6)</f>
        <v>×</v>
      </c>
      <c r="T702" s="34" t="str">
        <f>IF(R702&amp;S702=計算リスト!$C$5&amp;計算リスト!$C$5,計算リスト!$C$5,計算リスト!$C$6)</f>
        <v>×</v>
      </c>
      <c r="U702" s="34">
        <f>IF(T702=計算リスト!$C$5,MIN($D$57,Q702*$D$54),0)</f>
        <v>0</v>
      </c>
    </row>
    <row r="703" spans="2:21" x14ac:dyDescent="0.15">
      <c r="B703" s="17">
        <f t="shared" si="106"/>
        <v>63159</v>
      </c>
      <c r="C703" s="34">
        <f t="shared" si="107"/>
        <v>-174</v>
      </c>
      <c r="D703" s="35">
        <f t="shared" si="143"/>
        <v>3.2000000000000002E-3</v>
      </c>
      <c r="E703" s="35" t="str">
        <f t="shared" si="145"/>
        <v/>
      </c>
      <c r="F703" s="35" t="str">
        <f t="shared" si="145"/>
        <v/>
      </c>
      <c r="G703" s="35" t="str">
        <f t="shared" si="145"/>
        <v/>
      </c>
      <c r="H703" s="35" t="str">
        <f t="shared" si="145"/>
        <v/>
      </c>
      <c r="I703" s="36" cm="1">
        <f t="array" ref="I703">_xlfn.IFS(H703&lt;&gt;"",H703,G703&lt;&gt;"",G703,F703&lt;&gt;"",F703,E703&lt;&gt;"",E703,D703&lt;&gt;"",D703)</f>
        <v>3.2000000000000002E-3</v>
      </c>
      <c r="J703" s="42">
        <f t="shared" si="144"/>
        <v>125854.55988056776</v>
      </c>
      <c r="K703" s="43" t="e">
        <f t="shared" si="146"/>
        <v>#NUM!</v>
      </c>
      <c r="L703" s="44" t="e">
        <f t="shared" si="147"/>
        <v>#NUM!</v>
      </c>
      <c r="M703" s="43" t="e">
        <f t="shared" si="148"/>
        <v>#NUM!</v>
      </c>
      <c r="N703" s="44" t="e">
        <f t="shared" si="149"/>
        <v>#NUM!</v>
      </c>
      <c r="O703" s="19" t="e">
        <f t="shared" si="150"/>
        <v>#NUM!</v>
      </c>
      <c r="P703" s="19">
        <f t="shared" si="151"/>
        <v>0</v>
      </c>
      <c r="Q703" s="45" t="e">
        <f t="shared" si="152"/>
        <v>#NUM!</v>
      </c>
      <c r="R703" s="34" t="str">
        <f>IF(MONTH(B703)=12,計算リスト!$C$5,計算リスト!$C$6)</f>
        <v>○</v>
      </c>
      <c r="S703" s="34" t="str">
        <f>IF(YEAR(B703)-YEAR($B$108)&lt;=$D$55,計算リスト!$C$5,計算リスト!$C$6)</f>
        <v>×</v>
      </c>
      <c r="T703" s="34" t="str">
        <f>IF(R703&amp;S703=計算リスト!$C$5&amp;計算リスト!$C$5,計算リスト!$C$5,計算リスト!$C$6)</f>
        <v>×</v>
      </c>
      <c r="U703" s="34">
        <f>IF(T703=計算リスト!$C$5,MIN($D$57,Q703*$D$54),0)</f>
        <v>0</v>
      </c>
    </row>
    <row r="704" spans="2:21" x14ac:dyDescent="0.15">
      <c r="B704" s="17">
        <f t="shared" si="106"/>
        <v>63190</v>
      </c>
      <c r="C704" s="34">
        <f t="shared" si="107"/>
        <v>-175</v>
      </c>
      <c r="D704" s="35">
        <f t="shared" si="143"/>
        <v>3.2000000000000002E-3</v>
      </c>
      <c r="E704" s="35" t="str">
        <f t="shared" si="145"/>
        <v/>
      </c>
      <c r="F704" s="35" t="str">
        <f t="shared" si="145"/>
        <v/>
      </c>
      <c r="G704" s="35" t="str">
        <f t="shared" si="145"/>
        <v/>
      </c>
      <c r="H704" s="35" t="str">
        <f t="shared" si="145"/>
        <v/>
      </c>
      <c r="I704" s="36" cm="1">
        <f t="array" ref="I704">_xlfn.IFS(H704&lt;&gt;"",H704,G704&lt;&gt;"",G704,F704&lt;&gt;"",F704,E704&lt;&gt;"",E704,D704&lt;&gt;"",D704)</f>
        <v>3.2000000000000002E-3</v>
      </c>
      <c r="J704" s="42">
        <f t="shared" si="144"/>
        <v>125854.55988056776</v>
      </c>
      <c r="K704" s="43" t="e">
        <f t="shared" si="146"/>
        <v>#NUM!</v>
      </c>
      <c r="L704" s="44" t="e">
        <f t="shared" si="147"/>
        <v>#NUM!</v>
      </c>
      <c r="M704" s="43" t="e">
        <f t="shared" si="148"/>
        <v>#NUM!</v>
      </c>
      <c r="N704" s="44" t="e">
        <f t="shared" si="149"/>
        <v>#NUM!</v>
      </c>
      <c r="O704" s="19" t="e">
        <f t="shared" si="150"/>
        <v>#NUM!</v>
      </c>
      <c r="P704" s="19">
        <f t="shared" si="151"/>
        <v>0</v>
      </c>
      <c r="Q704" s="45" t="e">
        <f t="shared" si="152"/>
        <v>#NUM!</v>
      </c>
      <c r="R704" s="34" t="str">
        <f>IF(MONTH(B704)=12,計算リスト!$C$5,計算リスト!$C$6)</f>
        <v>×</v>
      </c>
      <c r="S704" s="34" t="str">
        <f>IF(YEAR(B704)-YEAR($B$108)&lt;=$D$55,計算リスト!$C$5,計算リスト!$C$6)</f>
        <v>×</v>
      </c>
      <c r="T704" s="34" t="str">
        <f>IF(R704&amp;S704=計算リスト!$C$5&amp;計算リスト!$C$5,計算リスト!$C$5,計算リスト!$C$6)</f>
        <v>×</v>
      </c>
      <c r="U704" s="34">
        <f>IF(T704=計算リスト!$C$5,MIN($D$57,Q704*$D$54),0)</f>
        <v>0</v>
      </c>
    </row>
    <row r="705" spans="2:21" x14ac:dyDescent="0.15">
      <c r="B705" s="17">
        <f t="shared" si="106"/>
        <v>63221</v>
      </c>
      <c r="C705" s="34">
        <f t="shared" si="107"/>
        <v>-176</v>
      </c>
      <c r="D705" s="35">
        <f t="shared" si="143"/>
        <v>3.2000000000000002E-3</v>
      </c>
      <c r="E705" s="35" t="str">
        <f t="shared" si="145"/>
        <v/>
      </c>
      <c r="F705" s="35" t="str">
        <f t="shared" si="145"/>
        <v/>
      </c>
      <c r="G705" s="35" t="str">
        <f t="shared" si="145"/>
        <v/>
      </c>
      <c r="H705" s="35" t="str">
        <f t="shared" si="145"/>
        <v/>
      </c>
      <c r="I705" s="36" cm="1">
        <f t="array" ref="I705">_xlfn.IFS(H705&lt;&gt;"",H705,G705&lt;&gt;"",G705,F705&lt;&gt;"",F705,E705&lt;&gt;"",E705,D705&lt;&gt;"",D705)</f>
        <v>3.2000000000000002E-3</v>
      </c>
      <c r="J705" s="42">
        <f t="shared" si="144"/>
        <v>125854.55988056776</v>
      </c>
      <c r="K705" s="43" t="e">
        <f t="shared" si="146"/>
        <v>#NUM!</v>
      </c>
      <c r="L705" s="44" t="e">
        <f t="shared" si="147"/>
        <v>#NUM!</v>
      </c>
      <c r="M705" s="43" t="e">
        <f t="shared" si="148"/>
        <v>#NUM!</v>
      </c>
      <c r="N705" s="44" t="e">
        <f t="shared" si="149"/>
        <v>#NUM!</v>
      </c>
      <c r="O705" s="19" t="e">
        <f t="shared" si="150"/>
        <v>#NUM!</v>
      </c>
      <c r="P705" s="19">
        <f t="shared" si="151"/>
        <v>0</v>
      </c>
      <c r="Q705" s="45" t="e">
        <f t="shared" si="152"/>
        <v>#NUM!</v>
      </c>
      <c r="R705" s="34" t="str">
        <f>IF(MONTH(B705)=12,計算リスト!$C$5,計算リスト!$C$6)</f>
        <v>×</v>
      </c>
      <c r="S705" s="34" t="str">
        <f>IF(YEAR(B705)-YEAR($B$108)&lt;=$D$55,計算リスト!$C$5,計算リスト!$C$6)</f>
        <v>×</v>
      </c>
      <c r="T705" s="34" t="str">
        <f>IF(R705&amp;S705=計算リスト!$C$5&amp;計算リスト!$C$5,計算リスト!$C$5,計算リスト!$C$6)</f>
        <v>×</v>
      </c>
      <c r="U705" s="34">
        <f>IF(T705=計算リスト!$C$5,MIN($D$57,Q705*$D$54),0)</f>
        <v>0</v>
      </c>
    </row>
    <row r="706" spans="2:21" x14ac:dyDescent="0.15">
      <c r="B706" s="17">
        <f t="shared" si="106"/>
        <v>63249</v>
      </c>
      <c r="C706" s="34">
        <f t="shared" si="107"/>
        <v>-177</v>
      </c>
      <c r="D706" s="35">
        <f t="shared" si="143"/>
        <v>3.2000000000000002E-3</v>
      </c>
      <c r="E706" s="35" t="str">
        <f t="shared" si="145"/>
        <v/>
      </c>
      <c r="F706" s="35" t="str">
        <f t="shared" si="145"/>
        <v/>
      </c>
      <c r="G706" s="35" t="str">
        <f t="shared" si="145"/>
        <v/>
      </c>
      <c r="H706" s="35" t="str">
        <f t="shared" si="145"/>
        <v/>
      </c>
      <c r="I706" s="36" cm="1">
        <f t="array" ref="I706">_xlfn.IFS(H706&lt;&gt;"",H706,G706&lt;&gt;"",G706,F706&lt;&gt;"",F706,E706&lt;&gt;"",E706,D706&lt;&gt;"",D706)</f>
        <v>3.2000000000000002E-3</v>
      </c>
      <c r="J706" s="42">
        <f t="shared" si="144"/>
        <v>125854.55988056776</v>
      </c>
      <c r="K706" s="43" t="e">
        <f t="shared" si="146"/>
        <v>#NUM!</v>
      </c>
      <c r="L706" s="44" t="e">
        <f t="shared" si="147"/>
        <v>#NUM!</v>
      </c>
      <c r="M706" s="43" t="e">
        <f t="shared" si="148"/>
        <v>#NUM!</v>
      </c>
      <c r="N706" s="44" t="e">
        <f t="shared" si="149"/>
        <v>#NUM!</v>
      </c>
      <c r="O706" s="19" t="e">
        <f t="shared" si="150"/>
        <v>#NUM!</v>
      </c>
      <c r="P706" s="19">
        <f t="shared" si="151"/>
        <v>0</v>
      </c>
      <c r="Q706" s="45" t="e">
        <f t="shared" si="152"/>
        <v>#NUM!</v>
      </c>
      <c r="R706" s="34" t="str">
        <f>IF(MONTH(B706)=12,計算リスト!$C$5,計算リスト!$C$6)</f>
        <v>×</v>
      </c>
      <c r="S706" s="34" t="str">
        <f>IF(YEAR(B706)-YEAR($B$108)&lt;=$D$55,計算リスト!$C$5,計算リスト!$C$6)</f>
        <v>×</v>
      </c>
      <c r="T706" s="34" t="str">
        <f>IF(R706&amp;S706=計算リスト!$C$5&amp;計算リスト!$C$5,計算リスト!$C$5,計算リスト!$C$6)</f>
        <v>×</v>
      </c>
      <c r="U706" s="34">
        <f>IF(T706=計算リスト!$C$5,MIN($D$57,Q706*$D$54),0)</f>
        <v>0</v>
      </c>
    </row>
    <row r="707" spans="2:21" x14ac:dyDescent="0.15">
      <c r="B707" s="17">
        <f t="shared" si="106"/>
        <v>63280</v>
      </c>
      <c r="C707" s="34">
        <f t="shared" si="107"/>
        <v>-178</v>
      </c>
      <c r="D707" s="35">
        <f t="shared" si="143"/>
        <v>3.2000000000000002E-3</v>
      </c>
      <c r="E707" s="35" t="str">
        <f t="shared" si="145"/>
        <v/>
      </c>
      <c r="F707" s="35" t="str">
        <f t="shared" si="145"/>
        <v/>
      </c>
      <c r="G707" s="35" t="str">
        <f t="shared" si="145"/>
        <v/>
      </c>
      <c r="H707" s="35" t="str">
        <f t="shared" si="145"/>
        <v/>
      </c>
      <c r="I707" s="36" cm="1">
        <f t="array" ref="I707">_xlfn.IFS(H707&lt;&gt;"",H707,G707&lt;&gt;"",G707,F707&lt;&gt;"",F707,E707&lt;&gt;"",E707,D707&lt;&gt;"",D707)</f>
        <v>3.2000000000000002E-3</v>
      </c>
      <c r="J707" s="42">
        <f t="shared" si="144"/>
        <v>125854.55988056776</v>
      </c>
      <c r="K707" s="43" t="e">
        <f t="shared" si="146"/>
        <v>#NUM!</v>
      </c>
      <c r="L707" s="44" t="e">
        <f t="shared" si="147"/>
        <v>#NUM!</v>
      </c>
      <c r="M707" s="43" t="e">
        <f t="shared" si="148"/>
        <v>#NUM!</v>
      </c>
      <c r="N707" s="44" t="e">
        <f t="shared" si="149"/>
        <v>#NUM!</v>
      </c>
      <c r="O707" s="19" t="e">
        <f t="shared" si="150"/>
        <v>#NUM!</v>
      </c>
      <c r="P707" s="19">
        <f t="shared" si="151"/>
        <v>0</v>
      </c>
      <c r="Q707" s="45" t="e">
        <f t="shared" si="152"/>
        <v>#NUM!</v>
      </c>
      <c r="R707" s="34" t="str">
        <f>IF(MONTH(B707)=12,計算リスト!$C$5,計算リスト!$C$6)</f>
        <v>×</v>
      </c>
      <c r="S707" s="34" t="str">
        <f>IF(YEAR(B707)-YEAR($B$108)&lt;=$D$55,計算リスト!$C$5,計算リスト!$C$6)</f>
        <v>×</v>
      </c>
      <c r="T707" s="34" t="str">
        <f>IF(R707&amp;S707=計算リスト!$C$5&amp;計算リスト!$C$5,計算リスト!$C$5,計算リスト!$C$6)</f>
        <v>×</v>
      </c>
      <c r="U707" s="34">
        <f>IF(T707=計算リスト!$C$5,MIN($D$57,Q707*$D$54),0)</f>
        <v>0</v>
      </c>
    </row>
    <row r="708" spans="2:21" x14ac:dyDescent="0.15">
      <c r="B708" s="17">
        <f t="shared" si="106"/>
        <v>63310</v>
      </c>
      <c r="C708" s="34">
        <f t="shared" si="107"/>
        <v>-179</v>
      </c>
      <c r="D708" s="35">
        <f t="shared" si="143"/>
        <v>3.2000000000000002E-3</v>
      </c>
      <c r="E708" s="35" t="str">
        <f t="shared" ref="E708:H708" si="153">IF(F$36&lt;&gt;"",IF($B708&gt;=F$36,F$41,""),"")</f>
        <v/>
      </c>
      <c r="F708" s="35" t="str">
        <f t="shared" si="153"/>
        <v/>
      </c>
      <c r="G708" s="35" t="str">
        <f t="shared" si="153"/>
        <v/>
      </c>
      <c r="H708" s="35" t="str">
        <f t="shared" si="153"/>
        <v/>
      </c>
      <c r="I708" s="36" cm="1">
        <f t="array" ref="I708">_xlfn.IFS(H708&lt;&gt;"",H708,G708&lt;&gt;"",G708,F708&lt;&gt;"",F708,E708&lt;&gt;"",E708,D708&lt;&gt;"",D708)</f>
        <v>3.2000000000000002E-3</v>
      </c>
      <c r="J708" s="42">
        <f t="shared" si="144"/>
        <v>125854.55988056776</v>
      </c>
      <c r="K708" s="43" t="e">
        <f t="shared" si="146"/>
        <v>#NUM!</v>
      </c>
      <c r="L708" s="44" t="e">
        <f t="shared" si="147"/>
        <v>#NUM!</v>
      </c>
      <c r="M708" s="43" t="e">
        <f t="shared" si="148"/>
        <v>#NUM!</v>
      </c>
      <c r="N708" s="44" t="e">
        <f t="shared" si="149"/>
        <v>#NUM!</v>
      </c>
      <c r="O708" s="19" t="e">
        <f t="shared" si="150"/>
        <v>#NUM!</v>
      </c>
      <c r="P708" s="19">
        <f t="shared" si="151"/>
        <v>0</v>
      </c>
      <c r="Q708" s="45" t="e">
        <f t="shared" si="152"/>
        <v>#NUM!</v>
      </c>
      <c r="R708" s="34" t="str">
        <f>IF(MONTH(B708)=12,計算リスト!$C$5,計算リスト!$C$6)</f>
        <v>×</v>
      </c>
      <c r="S708" s="34" t="str">
        <f>IF(YEAR(B708)-YEAR($B$108)&lt;=$D$55,計算リスト!$C$5,計算リスト!$C$6)</f>
        <v>×</v>
      </c>
      <c r="T708" s="34" t="str">
        <f>IF(R708&amp;S708=計算リスト!$C$5&amp;計算リスト!$C$5,計算リスト!$C$5,計算リスト!$C$6)</f>
        <v>×</v>
      </c>
      <c r="U708" s="34">
        <f>IF(T708=計算リスト!$C$5,MIN($D$57,Q708*$D$54),0)</f>
        <v>0</v>
      </c>
    </row>
  </sheetData>
  <sheetProtection algorithmName="SHA-512" hashValue="0boET3fDwpUzt5oN55xU+Fkxt7ek8K2PhAVQ/WLWabnbEpdW4e75grc4s945deEhaKOttcmiIo/MpBLGBAfVYA==" saltValue="KSwJLS0S26QMAE7+rz2csA==" spinCount="100000" sheet="1" formatCells="0" formatColumns="0" formatRows="0" insertColumns="0" insertRows="0" insertHyperlinks="0" deleteColumns="0" deleteRows="0" sort="0" autoFilter="0" pivotTables="0"/>
  <mergeCells count="61">
    <mergeCell ref="B66:C66"/>
    <mergeCell ref="B67:C67"/>
    <mergeCell ref="B65:C65"/>
    <mergeCell ref="E32:I32"/>
    <mergeCell ref="J32:O33"/>
    <mergeCell ref="B32:C33"/>
    <mergeCell ref="B60:C61"/>
    <mergeCell ref="D60:D61"/>
    <mergeCell ref="B39:C39"/>
    <mergeCell ref="B40:C40"/>
    <mergeCell ref="J39:O39"/>
    <mergeCell ref="J40:O40"/>
    <mergeCell ref="J35:O35"/>
    <mergeCell ref="J37:O37"/>
    <mergeCell ref="J41:O41"/>
    <mergeCell ref="J42:O42"/>
    <mergeCell ref="P68:S68"/>
    <mergeCell ref="P69:S69"/>
    <mergeCell ref="P62:S63"/>
    <mergeCell ref="J38:O38"/>
    <mergeCell ref="P60:S61"/>
    <mergeCell ref="E56:J56"/>
    <mergeCell ref="J43:O43"/>
    <mergeCell ref="E55:J55"/>
    <mergeCell ref="J36:O36"/>
    <mergeCell ref="J44:O44"/>
    <mergeCell ref="Q106:Q107"/>
    <mergeCell ref="O106:O107"/>
    <mergeCell ref="B106:B107"/>
    <mergeCell ref="C106:C107"/>
    <mergeCell ref="D106:I106"/>
    <mergeCell ref="K106:L106"/>
    <mergeCell ref="M106:N106"/>
    <mergeCell ref="B68:C68"/>
    <mergeCell ref="B69:C69"/>
    <mergeCell ref="B38:C38"/>
    <mergeCell ref="P64:S64"/>
    <mergeCell ref="P65:S65"/>
    <mergeCell ref="P66:S66"/>
    <mergeCell ref="P67:S67"/>
    <mergeCell ref="D32:D33"/>
    <mergeCell ref="E73:F73"/>
    <mergeCell ref="R106:U106"/>
    <mergeCell ref="E60:O60"/>
    <mergeCell ref="B26:B27"/>
    <mergeCell ref="B37:C37"/>
    <mergeCell ref="B41:C41"/>
    <mergeCell ref="B42:C42"/>
    <mergeCell ref="B43:C43"/>
    <mergeCell ref="B44:C44"/>
    <mergeCell ref="B62:B64"/>
    <mergeCell ref="J34:O34"/>
    <mergeCell ref="E57:J57"/>
    <mergeCell ref="E53:J53"/>
    <mergeCell ref="E54:J54"/>
    <mergeCell ref="B34:B36"/>
    <mergeCell ref="E74:F74"/>
    <mergeCell ref="E75:F75"/>
    <mergeCell ref="E76:F76"/>
    <mergeCell ref="E77:F77"/>
    <mergeCell ref="E78:F78"/>
  </mergeCells>
  <phoneticPr fontId="1"/>
  <hyperlinks>
    <hyperlink ref="C4" r:id="rId1" xr:uid="{5AD43639-2454-46E8-8BE4-502953BA4425}"/>
  </hyperlinks>
  <pageMargins left="0.7" right="0.7" top="0.75" bottom="0.75" header="0.3" footer="0.3"/>
  <pageSetup paperSize="9" orientation="portrait" horizontalDpi="4294967292" verticalDpi="4294967292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7BCBD4-303A-482A-94D9-CB556FA8ED1F}">
          <x14:formula1>
            <xm:f>計算リスト!$B$5:$B$6</xm:f>
          </x14:formula1>
          <xm:sqref>C48:C49</xm:sqref>
        </x14:dataValidation>
        <x14:dataValidation type="list" allowBlank="1" showInputMessage="1" showErrorMessage="1" xr:uid="{F9ECBC9D-DFF5-447D-B0BF-A8DC99976F2C}">
          <x14:formula1>
            <xm:f>計算リスト!$E$5:$E$6</xm:f>
          </x14:formula1>
          <xm:sqref>D56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51AB-8166-4C69-A233-0BCD67E78D1E}">
  <dimension ref="B5:E6"/>
  <sheetViews>
    <sheetView workbookViewId="0">
      <selection activeCell="E7" sqref="E7"/>
    </sheetView>
  </sheetViews>
  <sheetFormatPr defaultRowHeight="14.25" x14ac:dyDescent="0.15"/>
  <sheetData>
    <row r="5" spans="2:5" x14ac:dyDescent="0.15">
      <c r="B5" t="s">
        <v>3</v>
      </c>
      <c r="C5" t="s">
        <v>29</v>
      </c>
      <c r="D5" t="s">
        <v>56</v>
      </c>
      <c r="E5" t="s">
        <v>63</v>
      </c>
    </row>
    <row r="6" spans="2:5" x14ac:dyDescent="0.15">
      <c r="B6" t="s">
        <v>4</v>
      </c>
      <c r="C6" t="s">
        <v>30</v>
      </c>
      <c r="E6" t="s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計算シート</vt:lpstr>
      <vt:lpstr>計算リスト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2020-01-21T23:15:32Z</dcterms:created>
  <dcterms:modified xsi:type="dcterms:W3CDTF">2025-06-21T05:11:14Z</dcterms:modified>
  <cp:category/>
</cp:coreProperties>
</file>